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8. Abril 2024\"/>
    </mc:Choice>
  </mc:AlternateContent>
  <xr:revisionPtr revIDLastSave="0" documentId="13_ncr:1_{1C405563-AEB7-4DB3-B6E5-6685AAD25588}" xr6:coauthVersionLast="47" xr6:coauthVersionMax="47" xr10:uidLastSave="{00000000-0000-0000-0000-000000000000}"/>
  <bookViews>
    <workbookView xWindow="17172" yWindow="-1116" windowWidth="23256" windowHeight="1245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6" sheetId="83" r:id="rId16"/>
    <sheet name="14" sheetId="72" r:id="rId17"/>
    <sheet name="15" sheetId="46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7">'15'!$A$1:$P$96</definedName>
    <definedName name="_xlnm.Print_Area" localSheetId="15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6" hidden="1">'14'!#REF!</definedName>
    <definedName name="Z_D2454DF7_9151_402B_B9E4_208D72282370_.wvu.Cols" localSheetId="17" hidden="1">'15'!#REF!</definedName>
    <definedName name="Z_D2454DF7_9151_402B_B9E4_208D72282370_.wvu.Cols" localSheetId="15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7" hidden="1">'15'!$A$1:$P$96</definedName>
    <definedName name="Z_D2454DF7_9151_402B_B9E4_208D72282370_.wvu.PrintArea" localSheetId="15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4" i="92" l="1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R41" i="92"/>
  <c r="AS41" i="92"/>
  <c r="AT41" i="92"/>
  <c r="AU41" i="92"/>
  <c r="AV41" i="92"/>
  <c r="AW41" i="92"/>
  <c r="AX41" i="92"/>
  <c r="N90" i="83"/>
  <c r="O90" i="83"/>
  <c r="P90" i="83" s="1"/>
  <c r="N91" i="83"/>
  <c r="O91" i="83"/>
  <c r="P91" i="83" s="1"/>
  <c r="N92" i="83"/>
  <c r="O92" i="83"/>
  <c r="P92" i="83"/>
  <c r="N93" i="83"/>
  <c r="P93" i="83" s="1"/>
  <c r="O93" i="83"/>
  <c r="N94" i="83"/>
  <c r="O94" i="83"/>
  <c r="P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P74" i="70"/>
  <c r="N86" i="70"/>
  <c r="O86" i="70"/>
  <c r="P86" i="70"/>
  <c r="O87" i="70"/>
  <c r="N88" i="70"/>
  <c r="O88" i="70"/>
  <c r="P88" i="70" s="1"/>
  <c r="N89" i="70"/>
  <c r="O89" i="70"/>
  <c r="P89" i="70" s="1"/>
  <c r="O90" i="70"/>
  <c r="O91" i="70"/>
  <c r="O92" i="70"/>
  <c r="N93" i="70"/>
  <c r="O93" i="70"/>
  <c r="P93" i="70"/>
  <c r="L74" i="70"/>
  <c r="L75" i="70"/>
  <c r="L76" i="70"/>
  <c r="L77" i="70"/>
  <c r="L78" i="70"/>
  <c r="L79" i="70"/>
  <c r="L80" i="70"/>
  <c r="L81" i="70"/>
  <c r="L82" i="70"/>
  <c r="L83" i="70"/>
  <c r="L85" i="70"/>
  <c r="L86" i="70"/>
  <c r="L88" i="70"/>
  <c r="L89" i="70"/>
  <c r="L9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F85" i="70"/>
  <c r="F86" i="70"/>
  <c r="F88" i="70"/>
  <c r="F89" i="70"/>
  <c r="F93" i="70"/>
  <c r="N58" i="70"/>
  <c r="O58" i="70"/>
  <c r="P58" i="70" s="1"/>
  <c r="O59" i="70"/>
  <c r="N60" i="70"/>
  <c r="O60" i="70"/>
  <c r="P60" i="70" s="1"/>
  <c r="N61" i="70"/>
  <c r="O61" i="70"/>
  <c r="P61" i="70" s="1"/>
  <c r="L58" i="70"/>
  <c r="L60" i="70"/>
  <c r="L61" i="70"/>
  <c r="F58" i="70"/>
  <c r="F60" i="70"/>
  <c r="F61" i="70"/>
  <c r="J39" i="70" l="1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O54" i="70"/>
  <c r="L18" i="70"/>
  <c r="N18" i="70"/>
  <c r="O18" i="70"/>
  <c r="P18" i="70"/>
  <c r="L19" i="70"/>
  <c r="N19" i="70"/>
  <c r="O19" i="70"/>
  <c r="P19" i="70"/>
  <c r="F18" i="70"/>
  <c r="N90" i="68"/>
  <c r="O90" i="68"/>
  <c r="P90" i="68" s="1"/>
  <c r="N91" i="68"/>
  <c r="O91" i="68"/>
  <c r="P91" i="68" s="1"/>
  <c r="L90" i="68"/>
  <c r="F90" i="68"/>
  <c r="N94" i="48"/>
  <c r="O94" i="48"/>
  <c r="P94" i="48" s="1"/>
  <c r="L94" i="48"/>
  <c r="F94" i="48"/>
  <c r="F95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A19" i="92"/>
  <c r="N79" i="83"/>
  <c r="O79" i="83"/>
  <c r="P79" i="83" s="1"/>
  <c r="N80" i="83"/>
  <c r="O80" i="83"/>
  <c r="N81" i="83"/>
  <c r="O81" i="83"/>
  <c r="N82" i="83"/>
  <c r="O82" i="83"/>
  <c r="N83" i="83"/>
  <c r="O83" i="83"/>
  <c r="P83" i="83" s="1"/>
  <c r="N84" i="83"/>
  <c r="O84" i="83"/>
  <c r="N85" i="83"/>
  <c r="O85" i="83"/>
  <c r="N86" i="83"/>
  <c r="P86" i="83" s="1"/>
  <c r="O86" i="83"/>
  <c r="N87" i="83"/>
  <c r="O87" i="83"/>
  <c r="P87" i="83" s="1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P29" i="83" s="1"/>
  <c r="L29" i="83"/>
  <c r="L30" i="83"/>
  <c r="F29" i="83"/>
  <c r="O84" i="70"/>
  <c r="N85" i="70"/>
  <c r="O85" i="70"/>
  <c r="P85" i="70"/>
  <c r="N55" i="70"/>
  <c r="O55" i="70"/>
  <c r="N56" i="70"/>
  <c r="O56" i="70"/>
  <c r="N57" i="70"/>
  <c r="O57" i="70"/>
  <c r="N53" i="70"/>
  <c r="O53" i="70"/>
  <c r="L53" i="70"/>
  <c r="L55" i="70"/>
  <c r="L56" i="70"/>
  <c r="L57" i="70"/>
  <c r="F53" i="70"/>
  <c r="F55" i="70"/>
  <c r="F56" i="70"/>
  <c r="F57" i="70"/>
  <c r="N20" i="70"/>
  <c r="O20" i="70"/>
  <c r="P20" i="70" s="1"/>
  <c r="F19" i="70"/>
  <c r="N84" i="68"/>
  <c r="O84" i="68"/>
  <c r="P84" i="68" s="1"/>
  <c r="N85" i="68"/>
  <c r="O85" i="68"/>
  <c r="N86" i="68"/>
  <c r="O86" i="68"/>
  <c r="N87" i="68"/>
  <c r="O87" i="68"/>
  <c r="P87" i="68" s="1"/>
  <c r="N88" i="68"/>
  <c r="O88" i="68"/>
  <c r="N89" i="68"/>
  <c r="O89" i="68"/>
  <c r="N92" i="68"/>
  <c r="O92" i="68"/>
  <c r="O93" i="68"/>
  <c r="N94" i="68"/>
  <c r="O94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F82" i="66"/>
  <c r="L81" i="66"/>
  <c r="N81" i="66"/>
  <c r="O81" i="66"/>
  <c r="P81" i="66" s="1"/>
  <c r="L82" i="66"/>
  <c r="N82" i="66"/>
  <c r="O82" i="66"/>
  <c r="N53" i="48"/>
  <c r="P53" i="48" s="1"/>
  <c r="O53" i="48"/>
  <c r="L53" i="48"/>
  <c r="F53" i="48"/>
  <c r="N88" i="47"/>
  <c r="O88" i="47"/>
  <c r="P88" i="47" s="1"/>
  <c r="N89" i="47"/>
  <c r="O89" i="47"/>
  <c r="P89" i="47" s="1"/>
  <c r="L88" i="47"/>
  <c r="L89" i="47"/>
  <c r="F88" i="47"/>
  <c r="N89" i="46"/>
  <c r="O89" i="46"/>
  <c r="P89" i="46" s="1"/>
  <c r="L89" i="46"/>
  <c r="F89" i="46"/>
  <c r="P88" i="83" l="1"/>
  <c r="P80" i="83"/>
  <c r="P53" i="70"/>
  <c r="P56" i="70"/>
  <c r="P92" i="68"/>
  <c r="P86" i="68"/>
  <c r="P82" i="66"/>
  <c r="P55" i="70"/>
  <c r="P57" i="70"/>
  <c r="P85" i="68"/>
  <c r="P89" i="68"/>
  <c r="P88" i="68"/>
  <c r="P94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B94" i="70"/>
  <c r="C94" i="70"/>
  <c r="H94" i="70"/>
  <c r="I94" i="70"/>
  <c r="J59" i="70"/>
  <c r="J60" i="70"/>
  <c r="N94" i="70" l="1"/>
  <c r="F94" i="70"/>
  <c r="O94" i="70"/>
  <c r="Q20" i="87"/>
  <c r="Q18" i="87"/>
  <c r="Q10" i="87"/>
  <c r="Q11" i="87" s="1"/>
  <c r="Q9" i="87"/>
  <c r="Q21" i="87"/>
  <c r="Q22" i="87"/>
  <c r="Q32" i="87"/>
  <c r="Q33" i="87" s="1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AW64" i="92"/>
  <c r="AW65" i="92"/>
  <c r="AW66" i="92"/>
  <c r="AW67" i="92"/>
  <c r="T42" i="92"/>
  <c r="T43" i="92"/>
  <c r="T44" i="92"/>
  <c r="N78" i="66"/>
  <c r="O78" i="66"/>
  <c r="N79" i="66"/>
  <c r="O79" i="66"/>
  <c r="L78" i="66"/>
  <c r="L79" i="66"/>
  <c r="F78" i="66"/>
  <c r="F79" i="66"/>
  <c r="F64" i="66"/>
  <c r="F65" i="66"/>
  <c r="N66" i="66"/>
  <c r="O66" i="66"/>
  <c r="P66" i="66" s="1"/>
  <c r="L66" i="66"/>
  <c r="P94" i="70" l="1"/>
  <c r="P79" i="66"/>
  <c r="P78" i="66"/>
  <c r="N90" i="47"/>
  <c r="O90" i="47"/>
  <c r="P90" i="47" s="1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O37" i="93"/>
  <c r="M37" i="93"/>
  <c r="G37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Q29" i="93" s="1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M13" i="93" s="1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G13" i="93" l="1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7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L10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K19" i="93"/>
  <c r="L58" i="93"/>
  <c r="L11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Q65" i="92" s="1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W45" i="92" s="1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AW44" i="92" s="1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Q43" i="92" s="1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X42" i="92" s="1"/>
  <c r="AF42" i="92"/>
  <c r="AW42" i="92" s="1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Z35" i="92" s="1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Z34" i="92" s="1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Z33" i="92" s="1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Z30" i="92" s="1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Z29" i="92" s="1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X22" i="92" s="1"/>
  <c r="AF22" i="92"/>
  <c r="AW22" i="92" s="1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W21" i="92" s="1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Q21" i="92" s="1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W23" i="92" s="1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Z12" i="92" s="1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Z11" i="92" s="1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Z10" i="92" s="1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Z9" i="92" s="1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Z8" i="92" s="1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W67" i="91" s="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W66" i="91" s="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I65" i="91" s="1"/>
  <c r="AG65" i="91"/>
  <c r="AF65" i="91"/>
  <c r="AW65" i="91" s="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Q65" i="91" s="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W64" i="91" s="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Z56" i="91" s="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Z55" i="91" s="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W45" i="91" s="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W44" i="91" s="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W43" i="91" s="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W42" i="91" s="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L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L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L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L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L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L35" i="91"/>
  <c r="AK35" i="91"/>
  <c r="AI35" i="91"/>
  <c r="Q35" i="91"/>
  <c r="AY34" i="91"/>
  <c r="AZ34" i="91" s="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L34" i="91"/>
  <c r="AK34" i="91"/>
  <c r="AI34" i="91"/>
  <c r="Q34" i="91"/>
  <c r="AY33" i="91"/>
  <c r="AZ33" i="91" s="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L33" i="91"/>
  <c r="AK33" i="91"/>
  <c r="AI33" i="91"/>
  <c r="Q33" i="91"/>
  <c r="AY32" i="91"/>
  <c r="AZ32" i="91" s="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L32" i="91"/>
  <c r="AK32" i="91"/>
  <c r="AI32" i="91"/>
  <c r="Q32" i="91"/>
  <c r="AY31" i="91"/>
  <c r="AZ31" i="91" s="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L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L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N29" i="91"/>
  <c r="AM29" i="91"/>
  <c r="AL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F22" i="91"/>
  <c r="AW22" i="91" s="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I21" i="91" s="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Y20" i="91" s="1"/>
  <c r="AG20" i="91"/>
  <c r="AF20" i="91"/>
  <c r="AW20" i="91" s="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Z13" i="91" s="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Z11" i="91" s="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Z10" i="91" s="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Z9" i="91" s="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X67" i="92" l="1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Z65" i="92" s="1"/>
  <c r="AY42" i="91"/>
  <c r="AX44" i="9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Z20" i="91" s="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Y21" i="92"/>
  <c r="AZ21" i="92" s="1"/>
  <c r="AY22" i="92"/>
  <c r="AZ22" i="92" s="1"/>
  <c r="AY23" i="92"/>
  <c r="AZ23" i="92" s="1"/>
  <c r="AI19" i="91"/>
  <c r="AY19" i="91"/>
  <c r="AZ19" i="91" s="1"/>
  <c r="AI20" i="91"/>
  <c r="AY43" i="91"/>
  <c r="AZ43" i="91" s="1"/>
  <c r="AI41" i="91"/>
  <c r="AI42" i="91"/>
  <c r="AY21" i="91"/>
  <c r="AZ21" i="91" s="1"/>
  <c r="AY63" i="91"/>
  <c r="AY64" i="91"/>
  <c r="AY65" i="91"/>
  <c r="AZ65" i="91" s="1"/>
  <c r="AI22" i="91"/>
  <c r="AI23" i="91"/>
  <c r="AZ20" i="92" l="1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7" i="87" l="1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W32" i="87"/>
  <c r="W33" i="87" s="1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22" i="87" l="1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B61" i="3"/>
  <c r="C61" i="3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P58" i="47" s="1"/>
  <c r="L58" i="47"/>
  <c r="F58" i="47"/>
  <c r="P28" i="66" l="1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R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R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R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E33" i="87" l="1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<sst xmlns="http://schemas.openxmlformats.org/spreadsheetml/2006/main" count="2031" uniqueCount="243">
  <si>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</si>
  <si>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</si>
  <si>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</si>
  <si>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</si>
  <si>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</si>
  <si>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</si>
  <si>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</si>
  <si>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</si>
  <si>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</si>
  <si>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</si>
  <si>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</si>
  <si>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</si>
  <si>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</si>
  <si>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</si>
  <si>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</si>
  <si>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</si>
  <si>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</si>
  <si>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</si>
  <si>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</si>
  <si>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</si>
  <si>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</si>
  <si>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</si>
  <si>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</si>
  <si>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</si>
  <si>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</si>
  <si>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</si>
  <si>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</si>
  <si>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</si>
  <si>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</si>
  <si>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</si>
  <si>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</si>
  <si>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</si>
  <si>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</si>
  <si>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</si>
  <si>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</si>
  <si>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</si>
  <si>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</si>
  <si>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</si>
  <si>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</si>
  <si>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</si>
  <si>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</si>
  <si>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</si>
  <si>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</si>
  <si>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</si>
  <si>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</si>
  <si>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</si>
  <si>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</si>
  <si>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</si>
  <si>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</si>
  <si>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</si>
  <si>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</si>
  <si>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</si>
  <si>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</si>
  <si>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</si>
  <si>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</si>
  <si>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</si>
  <si>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</si>
  <si>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</si>
  <si>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</si>
  <si>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</si>
  <si>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</si>
  <si>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</si>
  <si>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</si>
  <si>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</si>
  <si>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</si>
  <si>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</si>
  <si>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</si>
  <si>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</si>
  <si>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</si>
  <si>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</si>
  <si>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</si>
  <si>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</si>
  <si>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</si>
  <si>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</si>
  <si>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</si>
  <si>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</si>
  <si>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</si>
  <si>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</si>
  <si>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</si>
  <si>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</si>
  <si>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</si>
  <si>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</si>
  <si>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</si>
  <si>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</si>
  <si>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</si>
  <si>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</si>
  <si>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</si>
  <si>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</si>
  <si>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</si>
  <si>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</si>
  <si>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</si>
  <si>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</si>
  <si>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</si>
  <si>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</si>
  <si>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</si>
  <si>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</si>
  <si>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</si>
  <si>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</si>
  <si>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</si>
  <si>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</si>
  <si>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</si>
  <si>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</si>
  <si>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</si>
  <si>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</si>
  <si>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</si>
  <si>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</si>
  <si>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</si>
  <si>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</si>
  <si>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</si>
  <si>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</si>
  <si>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</si>
  <si>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</si>
  <si>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</si>
  <si>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</si>
  <si>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</si>
  <si>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</si>
  <si>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</si>
  <si>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</si>
  <si>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</si>
  <si>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</si>
  <si>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</si>
  <si>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</si>
  <si>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</si>
  <si>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</si>
  <si>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</si>
  <si>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</si>
  <si>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</si>
  <si>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</si>
  <si>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</si>
  <si>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</si>
  <si>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</si>
  <si>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</si>
  <si>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</si>
  <si>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</si>
  <si>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</si>
  <si>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</si>
  <si>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</si>
  <si>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</si>
  <si>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</si>
  <si>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</si>
  <si>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</si>
  <si>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</si>
  <si>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</si>
  <si>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</si>
  <si>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</si>
  <si>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</si>
  <si>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Ano Móvel</t>
  </si>
  <si>
    <t>2007/2023</t>
  </si>
  <si>
    <t>D       2024/2023</t>
  </si>
  <si>
    <t>2024 /2023</t>
  </si>
  <si>
    <t>2024 / 2023</t>
  </si>
  <si>
    <t>2024/2023</t>
  </si>
  <si>
    <t>2023 - Dados preliminares a 10-05-2023</t>
  </si>
  <si>
    <t>2022 - Dados Defintivos</t>
  </si>
  <si>
    <t>MACAU</t>
  </si>
  <si>
    <t>Exportações por Tipo de Produto - abril 2024 vs abril 2023</t>
  </si>
  <si>
    <t>Abril 2024 versus Abril 2023</t>
  </si>
  <si>
    <t>5 - Exportações por Tipo de produto -abril 2024 vs abril 2023</t>
  </si>
  <si>
    <t>7 - Evolução das Exportações de Vinho (NC 2204) por Mercado / Acondicionamento -abril 2024 vs abril 2023</t>
  </si>
  <si>
    <t>9 - Evolução das Exportações com Destino a uma Selecção de Mercado - abril  2024 vs abril 2023</t>
  </si>
  <si>
    <t>jan-abril</t>
  </si>
  <si>
    <t>maio 2022 a abr 2023</t>
  </si>
  <si>
    <t>maio 2023 a abr 2024</t>
  </si>
  <si>
    <t>jan-abr</t>
  </si>
  <si>
    <t>Evolução das Exportações de Vinho (NC 2204) por Mercado / Acondicionamento - abril 2024 vs abril 2023</t>
  </si>
  <si>
    <t>Evolução das Exportações com Destino a uma Seleção de Mercados (NC 2204) - abril 2024 vs abril 2023</t>
  </si>
  <si>
    <t>FRANCA</t>
  </si>
  <si>
    <t>E.U.AMERICA</t>
  </si>
  <si>
    <t>BRASIL</t>
  </si>
  <si>
    <t>REINO UNIDO</t>
  </si>
  <si>
    <t>CANADA</t>
  </si>
  <si>
    <t>ALEMANHA</t>
  </si>
  <si>
    <t>FEDERAÇÃO RUSSA</t>
  </si>
  <si>
    <t>PAISES BAIXOS</t>
  </si>
  <si>
    <t>POLONIA</t>
  </si>
  <si>
    <t>BELGICA</t>
  </si>
  <si>
    <t>ANGOLA</t>
  </si>
  <si>
    <t>SUICA</t>
  </si>
  <si>
    <t>ESPANHA</t>
  </si>
  <si>
    <t>SUECIA</t>
  </si>
  <si>
    <t>DINAMARCA</t>
  </si>
  <si>
    <t>FINLANDIA</t>
  </si>
  <si>
    <t>NORUEGA</t>
  </si>
  <si>
    <t>LUXEMBURGO</t>
  </si>
  <si>
    <t>PAISES PT N/ DETERM.</t>
  </si>
  <si>
    <t>ITALIA</t>
  </si>
  <si>
    <t>IRLANDA</t>
  </si>
  <si>
    <t>JAPAO</t>
  </si>
  <si>
    <t>CHINA</t>
  </si>
  <si>
    <t>GUINE BISSAU</t>
  </si>
  <si>
    <t>LETONIA</t>
  </si>
  <si>
    <t>ROMENIA</t>
  </si>
  <si>
    <t>AUSTRIA</t>
  </si>
  <si>
    <t>REP. CHECA</t>
  </si>
  <si>
    <t>ESTONIA</t>
  </si>
  <si>
    <t>LITUANIA</t>
  </si>
  <si>
    <t>CHIPRE</t>
  </si>
  <si>
    <t>REINO UNIDO (IRLANDA DO NORTE)</t>
  </si>
  <si>
    <t>REP. ESLOVACA</t>
  </si>
  <si>
    <t>MALTA</t>
  </si>
  <si>
    <t>UCRANIA</t>
  </si>
  <si>
    <t>COREIA DO SUL</t>
  </si>
  <si>
    <t>S.TOME PRINCIPE</t>
  </si>
  <si>
    <t>EMIRATOS ARABES</t>
  </si>
  <si>
    <t>AUSTRALIA</t>
  </si>
  <si>
    <t>ISRAEL</t>
  </si>
  <si>
    <t>MOCAMBIQUE</t>
  </si>
  <si>
    <t>CABO VERDE</t>
  </si>
  <si>
    <t>COLOMBIA</t>
  </si>
  <si>
    <t>AFRICA DO SUL</t>
  </si>
  <si>
    <t>BIELORRUSSIA</t>
  </si>
  <si>
    <t>TURQUIA</t>
  </si>
  <si>
    <t>SINGAPURA</t>
  </si>
  <si>
    <t>MEXICO</t>
  </si>
  <si>
    <t>BULGARIA</t>
  </si>
  <si>
    <t>HONG-KONG</t>
  </si>
  <si>
    <t>SUAZILANDIA</t>
  </si>
  <si>
    <t>HUNGRIA</t>
  </si>
  <si>
    <t>TAIWAN</t>
  </si>
  <si>
    <t>URUGUAI</t>
  </si>
  <si>
    <t>PARAGUAI</t>
  </si>
  <si>
    <t>FILIPINAS</t>
  </si>
  <si>
    <t>TIMOR LESTE</t>
  </si>
  <si>
    <t>GANA</t>
  </si>
  <si>
    <t>ISLANDIA</t>
  </si>
  <si>
    <t>GRECIA</t>
  </si>
  <si>
    <t>COSTA DO MARFIM</t>
  </si>
  <si>
    <t>SENEGAL</t>
  </si>
  <si>
    <t>NIGERIA</t>
  </si>
  <si>
    <t>VENEZUELA</t>
  </si>
  <si>
    <t>PROV/ABAST.BORDO PT</t>
  </si>
  <si>
    <t>INDONESIA</t>
  </si>
  <si>
    <t>ANDORRA</t>
  </si>
  <si>
    <t>MALASIA</t>
  </si>
  <si>
    <t>PAQUISTAO</t>
  </si>
  <si>
    <t>CATAR</t>
  </si>
  <si>
    <t>CROACIA</t>
  </si>
  <si>
    <t>GEORGIA</t>
  </si>
  <si>
    <t>MOLDAVIA</t>
  </si>
  <si>
    <t>CHILE</t>
  </si>
  <si>
    <t>SÃO BARTOLOMEU</t>
  </si>
  <si>
    <t>TOBAGO E TRINDADE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</si>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</sst>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8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73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3" xfId="0" applyBorder="1"/>
    <xf numFmtId="0" fontId="0" fillId="0" borderId="24" xfId="0" applyBorder="1"/>
    <xf numFmtId="3" fontId="0" fillId="0" borderId="14" xfId="0" applyNumberFormat="1" applyBorder="1"/>
    <xf numFmtId="3" fontId="0" fillId="0" borderId="31" xfId="0" applyNumberForma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927571.21499999834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517373.66099999961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199089.788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728481.42699999828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196161.88799999977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211344.63599999822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520064.69099999964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P23" sqref="P23"/>
    </sheetView>
  </sheetViews>
  <sheetFormatPr defaultRowHeight="15" x14ac:dyDescent="0.25"/>
  <cols>
    <col min="1" max="1" width="3.140625" customWidth="1"/>
  </cols>
  <sheetData>
    <row r="2" spans="2:11" ht="15.75" x14ac:dyDescent="0.25">
      <c r="E2" s="313" t="s">
        <v>25</v>
      </c>
      <c r="F2" s="313"/>
      <c r="G2" s="313"/>
      <c r="H2" s="313"/>
      <c r="I2" s="313"/>
      <c r="J2" s="313"/>
      <c r="K2" s="313"/>
    </row>
    <row r="3" spans="2:11" ht="15.75" x14ac:dyDescent="0.25">
      <c r="E3" s="313" t="s">
        <v>156</v>
      </c>
      <c r="F3" s="313"/>
      <c r="G3" s="313"/>
      <c r="H3" s="313"/>
      <c r="I3" s="313"/>
      <c r="J3" s="313"/>
      <c r="K3" s="31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157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158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159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85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13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7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150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 / 2023</v>
      </c>
      <c r="N5" s="347" t="str">
        <f>B5</f>
        <v>jan-abr</v>
      </c>
      <c r="O5" s="348"/>
      <c r="P5" s="131" t="str">
        <f>L5</f>
        <v>2024 / 2023</v>
      </c>
    </row>
    <row r="6" spans="1:17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166</v>
      </c>
      <c r="B7" s="19">
        <v>113139.77999999991</v>
      </c>
      <c r="C7" s="147">
        <v>108317.94999999994</v>
      </c>
      <c r="D7" s="214">
        <f>B7/$B$33</f>
        <v>0.11304230475103616</v>
      </c>
      <c r="E7" s="246">
        <f>C7/$C$33</f>
        <v>0.10308711789592158</v>
      </c>
      <c r="F7" s="52">
        <f>(C7-B7)/B7</f>
        <v>-4.2618343433229025E-2</v>
      </c>
      <c r="H7" s="19">
        <v>32629.51000000002</v>
      </c>
      <c r="I7" s="147">
        <v>33741.246000000014</v>
      </c>
      <c r="J7" s="214">
        <f t="shared" ref="J7:J32" si="0">H7/$H$33</f>
        <v>0.11621647126269526</v>
      </c>
      <c r="K7" s="246">
        <f>I7/$I$33</f>
        <v>0.1144954565153645</v>
      </c>
      <c r="L7" s="52">
        <f>(I7-H7)/H7</f>
        <v>3.4071489274585885E-2</v>
      </c>
      <c r="N7" s="40">
        <f t="shared" ref="N7:N33" si="1">(H7/B7)*10</f>
        <v>2.8839997744383137</v>
      </c>
      <c r="O7" s="149">
        <f t="shared" ref="O7:O33" si="2">(I7/C7)*10</f>
        <v>3.1150188865280439</v>
      </c>
      <c r="P7" s="52">
        <f>(O7-N7)/N7</f>
        <v>8.0103720581851778E-2</v>
      </c>
      <c r="Q7" s="2"/>
    </row>
    <row r="8" spans="1:17" ht="20.100000000000001" customHeight="1" x14ac:dyDescent="0.25">
      <c r="A8" s="8" t="s">
        <v>167</v>
      </c>
      <c r="B8" s="19">
        <v>76319.89999999998</v>
      </c>
      <c r="C8" s="140">
        <v>82823.380000000034</v>
      </c>
      <c r="D8" s="214">
        <f t="shared" ref="D8:D32" si="3">B8/$B$33</f>
        <v>7.6254146811745693E-2</v>
      </c>
      <c r="E8" s="215">
        <f t="shared" ref="E8:E32" si="4">C8/$C$33</f>
        <v>7.8823717939627932E-2</v>
      </c>
      <c r="F8" s="52">
        <f t="shared" ref="F8:F33" si="5">(C8-B8)/B8</f>
        <v>8.5213424021782724E-2</v>
      </c>
      <c r="H8" s="19">
        <v>33217.171999999991</v>
      </c>
      <c r="I8" s="140">
        <v>33035.210999999988</v>
      </c>
      <c r="J8" s="214">
        <f t="shared" si="0"/>
        <v>0.11830954602646505</v>
      </c>
      <c r="K8" s="215">
        <f t="shared" ref="K8:K32" si="6">I8/$I$33</f>
        <v>0.11209964103063615</v>
      </c>
      <c r="L8" s="52">
        <f t="shared" ref="L8:L33" si="7">(I8-H8)/H8</f>
        <v>-5.4779196735954229E-3</v>
      </c>
      <c r="N8" s="40">
        <f t="shared" si="1"/>
        <v>4.3523605245813997</v>
      </c>
      <c r="O8" s="143">
        <f t="shared" si="2"/>
        <v>3.9886335235292227</v>
      </c>
      <c r="P8" s="52">
        <f t="shared" ref="P8:P33" si="8">(O8-N8)/N8</f>
        <v>-8.3570053307373784E-2</v>
      </c>
      <c r="Q8" s="2"/>
    </row>
    <row r="9" spans="1:17" ht="20.100000000000001" customHeight="1" x14ac:dyDescent="0.25">
      <c r="A9" s="8" t="s">
        <v>168</v>
      </c>
      <c r="B9" s="19">
        <v>69903.409999999931</v>
      </c>
      <c r="C9" s="140">
        <v>81691.079999999987</v>
      </c>
      <c r="D9" s="214">
        <f t="shared" si="3"/>
        <v>6.9843184920075213E-2</v>
      </c>
      <c r="E9" s="215">
        <f t="shared" si="4"/>
        <v>7.7746098361399604E-2</v>
      </c>
      <c r="F9" s="52">
        <f t="shared" si="5"/>
        <v>0.16862796822072154</v>
      </c>
      <c r="H9" s="19">
        <v>21609.300999999996</v>
      </c>
      <c r="I9" s="140">
        <v>25166.282000000014</v>
      </c>
      <c r="J9" s="214">
        <f t="shared" si="0"/>
        <v>7.6965811275542584E-2</v>
      </c>
      <c r="K9" s="215">
        <f t="shared" si="6"/>
        <v>8.5397704233696664E-2</v>
      </c>
      <c r="L9" s="52">
        <f t="shared" si="7"/>
        <v>0.16460416743697626</v>
      </c>
      <c r="N9" s="40">
        <f t="shared" si="1"/>
        <v>3.0913085642030937</v>
      </c>
      <c r="O9" s="143">
        <f t="shared" si="2"/>
        <v>3.0806646209108779</v>
      </c>
      <c r="P9" s="52">
        <f t="shared" si="8"/>
        <v>-3.4431837104426186E-3</v>
      </c>
      <c r="Q9" s="2"/>
    </row>
    <row r="10" spans="1:17" ht="20.100000000000001" customHeight="1" x14ac:dyDescent="0.25">
      <c r="A10" s="8" t="s">
        <v>169</v>
      </c>
      <c r="B10" s="19">
        <v>59295.070000000014</v>
      </c>
      <c r="C10" s="140">
        <v>60967.130000000026</v>
      </c>
      <c r="D10" s="214">
        <f t="shared" si="3"/>
        <v>5.9243984504601555E-2</v>
      </c>
      <c r="E10" s="215">
        <f t="shared" si="4"/>
        <v>5.8022938193401777E-2</v>
      </c>
      <c r="F10" s="52">
        <f t="shared" si="5"/>
        <v>2.819897168516728E-2</v>
      </c>
      <c r="H10" s="19">
        <v>19671.857000000011</v>
      </c>
      <c r="I10" s="140">
        <v>19709.835000000006</v>
      </c>
      <c r="J10" s="214">
        <f t="shared" si="0"/>
        <v>7.0065220217047405E-2</v>
      </c>
      <c r="K10" s="215">
        <f t="shared" si="6"/>
        <v>6.6882134588850367E-2</v>
      </c>
      <c r="L10" s="52">
        <f t="shared" si="7"/>
        <v>1.9305752375078518E-3</v>
      </c>
      <c r="N10" s="40">
        <f t="shared" si="1"/>
        <v>3.3176210096387448</v>
      </c>
      <c r="O10" s="143">
        <f t="shared" si="2"/>
        <v>3.2328625277260055</v>
      </c>
      <c r="P10" s="52">
        <f t="shared" si="8"/>
        <v>-2.5547969965975324E-2</v>
      </c>
      <c r="Q10" s="2"/>
    </row>
    <row r="11" spans="1:17" ht="20.100000000000001" customHeight="1" x14ac:dyDescent="0.25">
      <c r="A11" s="8" t="s">
        <v>170</v>
      </c>
      <c r="B11" s="19">
        <v>40310.12000000001</v>
      </c>
      <c r="C11" s="140">
        <v>40182.759999999995</v>
      </c>
      <c r="D11" s="214">
        <f t="shared" si="3"/>
        <v>4.0275390933152272E-2</v>
      </c>
      <c r="E11" s="215">
        <f t="shared" si="4"/>
        <v>3.8242275795503176E-2</v>
      </c>
      <c r="F11" s="52">
        <f t="shared" si="5"/>
        <v>-3.1595043626765464E-3</v>
      </c>
      <c r="H11" s="19">
        <v>15312.976000000004</v>
      </c>
      <c r="I11" s="140">
        <v>16127.824999999997</v>
      </c>
      <c r="J11" s="214">
        <f t="shared" si="0"/>
        <v>5.4540201040418367E-2</v>
      </c>
      <c r="K11" s="215">
        <f t="shared" si="6"/>
        <v>5.4727163483378985E-2</v>
      </c>
      <c r="L11" s="52">
        <f t="shared" si="7"/>
        <v>5.3212974408109348E-2</v>
      </c>
      <c r="N11" s="40">
        <f t="shared" si="1"/>
        <v>3.7987919658884666</v>
      </c>
      <c r="O11" s="143">
        <f t="shared" si="2"/>
        <v>4.0136180292244736</v>
      </c>
      <c r="P11" s="52">
        <f t="shared" si="8"/>
        <v>5.6551152383456003E-2</v>
      </c>
      <c r="Q11" s="2"/>
    </row>
    <row r="12" spans="1:17" ht="20.100000000000001" customHeight="1" x14ac:dyDescent="0.25">
      <c r="A12" s="8" t="s">
        <v>171</v>
      </c>
      <c r="B12" s="19">
        <v>64934.839999999953</v>
      </c>
      <c r="C12" s="140">
        <v>61111.070000000014</v>
      </c>
      <c r="D12" s="214">
        <f t="shared" si="3"/>
        <v>6.4878895577132764E-2</v>
      </c>
      <c r="E12" s="215">
        <f t="shared" si="4"/>
        <v>5.8159927120444224E-2</v>
      </c>
      <c r="F12" s="52">
        <f t="shared" si="5"/>
        <v>-5.88862619820106E-2</v>
      </c>
      <c r="H12" s="19">
        <v>16521.386000000006</v>
      </c>
      <c r="I12" s="140">
        <v>14548.761000000002</v>
      </c>
      <c r="J12" s="214">
        <f t="shared" si="0"/>
        <v>5.8844192918891369E-2</v>
      </c>
      <c r="K12" s="215">
        <f t="shared" si="6"/>
        <v>4.9368865406687425E-2</v>
      </c>
      <c r="L12" s="52">
        <f t="shared" si="7"/>
        <v>-0.11939827566525005</v>
      </c>
      <c r="N12" s="40">
        <f t="shared" si="1"/>
        <v>2.5443022574630225</v>
      </c>
      <c r="O12" s="143">
        <f t="shared" si="2"/>
        <v>2.3807079470217096</v>
      </c>
      <c r="P12" s="52">
        <f t="shared" si="8"/>
        <v>-6.4298300235930389E-2</v>
      </c>
      <c r="Q12" s="2"/>
    </row>
    <row r="13" spans="1:17" ht="20.100000000000001" customHeight="1" x14ac:dyDescent="0.25">
      <c r="A13" s="8" t="s">
        <v>172</v>
      </c>
      <c r="B13" s="19">
        <v>13529.849999999995</v>
      </c>
      <c r="C13" s="140">
        <v>66585.899999999994</v>
      </c>
      <c r="D13" s="214">
        <f t="shared" si="3"/>
        <v>1.3518193397015685E-2</v>
      </c>
      <c r="E13" s="215">
        <f t="shared" si="4"/>
        <v>6.3370369578689842E-2</v>
      </c>
      <c r="F13" s="52">
        <f t="shared" si="5"/>
        <v>3.9214071109435822</v>
      </c>
      <c r="H13" s="19">
        <v>2973</v>
      </c>
      <c r="I13" s="140">
        <v>14461.569000000001</v>
      </c>
      <c r="J13" s="214">
        <f t="shared" si="0"/>
        <v>1.0588929133903413E-2</v>
      </c>
      <c r="K13" s="215">
        <f t="shared" si="6"/>
        <v>4.9072993468689409E-2</v>
      </c>
      <c r="L13" s="52">
        <f t="shared" si="7"/>
        <v>3.864301715438951</v>
      </c>
      <c r="N13" s="40">
        <f t="shared" si="1"/>
        <v>2.1973636071353351</v>
      </c>
      <c r="O13" s="143">
        <f t="shared" si="2"/>
        <v>2.1718665663451278</v>
      </c>
      <c r="P13" s="52">
        <f t="shared" si="8"/>
        <v>-1.1603469133379963E-2</v>
      </c>
      <c r="Q13" s="2"/>
    </row>
    <row r="14" spans="1:17" ht="20.100000000000001" customHeight="1" x14ac:dyDescent="0.25">
      <c r="A14" s="8" t="s">
        <v>173</v>
      </c>
      <c r="B14" s="19">
        <v>57196.039999999979</v>
      </c>
      <c r="C14" s="140">
        <v>39957.370000000003</v>
      </c>
      <c r="D14" s="214">
        <f t="shared" si="3"/>
        <v>5.7146762917803601E-2</v>
      </c>
      <c r="E14" s="215">
        <f t="shared" si="4"/>
        <v>3.8027770207993805E-2</v>
      </c>
      <c r="F14" s="52">
        <f t="shared" si="5"/>
        <v>-0.30139621554219459</v>
      </c>
      <c r="H14" s="19">
        <v>15748.09500000001</v>
      </c>
      <c r="I14" s="140">
        <v>14269.906999999997</v>
      </c>
      <c r="J14" s="214">
        <f t="shared" si="0"/>
        <v>5.608996365589599E-2</v>
      </c>
      <c r="K14" s="215">
        <f t="shared" si="6"/>
        <v>4.8422619496529394E-2</v>
      </c>
      <c r="L14" s="52">
        <f t="shared" si="7"/>
        <v>-9.3864559491164609E-2</v>
      </c>
      <c r="N14" s="40">
        <f t="shared" si="1"/>
        <v>2.7533540783592736</v>
      </c>
      <c r="O14" s="143">
        <f t="shared" si="2"/>
        <v>3.5712828446917295</v>
      </c>
      <c r="P14" s="52">
        <f t="shared" si="8"/>
        <v>0.29706632095057695</v>
      </c>
      <c r="Q14" s="2"/>
    </row>
    <row r="15" spans="1:17" ht="20.100000000000001" customHeight="1" x14ac:dyDescent="0.25">
      <c r="A15" s="8" t="s">
        <v>174</v>
      </c>
      <c r="B15" s="19">
        <v>48465.899999999994</v>
      </c>
      <c r="C15" s="140">
        <v>53808.920000000027</v>
      </c>
      <c r="D15" s="214">
        <f t="shared" si="3"/>
        <v>4.8424144344573122E-2</v>
      </c>
      <c r="E15" s="215">
        <f t="shared" si="4"/>
        <v>5.1210408615490033E-2</v>
      </c>
      <c r="F15" s="52">
        <f t="shared" si="5"/>
        <v>0.11024287179233304</v>
      </c>
      <c r="H15" s="19">
        <v>11084.720999999998</v>
      </c>
      <c r="I15" s="140">
        <v>12317.223000000009</v>
      </c>
      <c r="J15" s="214">
        <f t="shared" si="0"/>
        <v>3.9480432269791775E-2</v>
      </c>
      <c r="K15" s="215">
        <f t="shared" si="6"/>
        <v>4.1796502428705445E-2</v>
      </c>
      <c r="L15" s="52">
        <f t="shared" si="7"/>
        <v>0.11118926673932629</v>
      </c>
      <c r="N15" s="40">
        <f t="shared" si="1"/>
        <v>2.2871175403737469</v>
      </c>
      <c r="O15" s="143">
        <f t="shared" si="2"/>
        <v>2.2890671286470723</v>
      </c>
      <c r="P15" s="52">
        <f t="shared" si="8"/>
        <v>8.5242154760737591E-4</v>
      </c>
      <c r="Q15" s="2"/>
    </row>
    <row r="16" spans="1:17" ht="20.100000000000001" customHeight="1" x14ac:dyDescent="0.25">
      <c r="A16" s="8" t="s">
        <v>175</v>
      </c>
      <c r="B16" s="19">
        <v>31527.420000000002</v>
      </c>
      <c r="C16" s="140">
        <v>32536.16</v>
      </c>
      <c r="D16" s="214">
        <f t="shared" si="3"/>
        <v>3.1500257642837169E-2</v>
      </c>
      <c r="E16" s="215">
        <f t="shared" si="4"/>
        <v>3.096494128443688E-2</v>
      </c>
      <c r="F16" s="52">
        <f t="shared" si="5"/>
        <v>3.1995640620133138E-2</v>
      </c>
      <c r="H16" s="19">
        <v>11639.317000000001</v>
      </c>
      <c r="I16" s="140">
        <v>12313.722999999994</v>
      </c>
      <c r="J16" s="214">
        <f t="shared" si="0"/>
        <v>4.145573591659512E-2</v>
      </c>
      <c r="K16" s="215">
        <f t="shared" si="6"/>
        <v>4.1784625745259749E-2</v>
      </c>
      <c r="L16" s="52">
        <f t="shared" si="7"/>
        <v>5.794205965865467E-2</v>
      </c>
      <c r="N16" s="40">
        <f t="shared" si="1"/>
        <v>3.6918076391915355</v>
      </c>
      <c r="O16" s="143">
        <f t="shared" si="2"/>
        <v>3.7846270119153562</v>
      </c>
      <c r="P16" s="52">
        <f t="shared" si="8"/>
        <v>2.5141985118202714E-2</v>
      </c>
      <c r="Q16" s="2"/>
    </row>
    <row r="17" spans="1:17" ht="20.100000000000001" customHeight="1" x14ac:dyDescent="0.25">
      <c r="A17" s="8" t="s">
        <v>176</v>
      </c>
      <c r="B17" s="19">
        <v>108876.7</v>
      </c>
      <c r="C17" s="140">
        <v>98979.010000000038</v>
      </c>
      <c r="D17" s="214">
        <f t="shared" si="3"/>
        <v>0.10878289759523263</v>
      </c>
      <c r="E17" s="215">
        <f t="shared" si="4"/>
        <v>9.4199168956683635E-2</v>
      </c>
      <c r="F17" s="52">
        <f t="shared" si="5"/>
        <v>-9.0907329116330302E-2</v>
      </c>
      <c r="H17" s="19">
        <v>15318.569999999998</v>
      </c>
      <c r="I17" s="140">
        <v>11364.586999999994</v>
      </c>
      <c r="J17" s="214">
        <f t="shared" si="0"/>
        <v>5.4560125180874129E-2</v>
      </c>
      <c r="K17" s="215">
        <f t="shared" si="6"/>
        <v>3.8563886368439847E-2</v>
      </c>
      <c r="L17" s="52">
        <f t="shared" si="7"/>
        <v>-0.25811697828191565</v>
      </c>
      <c r="N17" s="40">
        <f t="shared" si="1"/>
        <v>1.4069649429124871</v>
      </c>
      <c r="O17" s="143">
        <f t="shared" si="2"/>
        <v>1.148181518485585</v>
      </c>
      <c r="P17" s="52">
        <f t="shared" si="8"/>
        <v>-0.18393025763044782</v>
      </c>
      <c r="Q17" s="2"/>
    </row>
    <row r="18" spans="1:17" ht="20.100000000000001" customHeight="1" x14ac:dyDescent="0.25">
      <c r="A18" s="8" t="s">
        <v>177</v>
      </c>
      <c r="B18" s="19">
        <v>34337.25</v>
      </c>
      <c r="C18" s="140">
        <v>29248.190000000006</v>
      </c>
      <c r="D18" s="214">
        <f t="shared" si="3"/>
        <v>3.4307666841958857E-2</v>
      </c>
      <c r="E18" s="215">
        <f t="shared" si="4"/>
        <v>2.7835752160858998E-2</v>
      </c>
      <c r="F18" s="52">
        <f t="shared" si="5"/>
        <v>-0.14820814130426851</v>
      </c>
      <c r="H18" s="19">
        <v>12447.189000000006</v>
      </c>
      <c r="I18" s="140">
        <v>10535.268999999998</v>
      </c>
      <c r="J18" s="214">
        <f t="shared" si="0"/>
        <v>4.4333132269526454E-2</v>
      </c>
      <c r="K18" s="215">
        <f t="shared" si="6"/>
        <v>3.5749729979360184E-2</v>
      </c>
      <c r="L18" s="52">
        <f t="shared" si="7"/>
        <v>-0.15360255235137882</v>
      </c>
      <c r="N18" s="40">
        <f t="shared" si="1"/>
        <v>3.6249813249459422</v>
      </c>
      <c r="O18" s="143">
        <f t="shared" si="2"/>
        <v>3.6020242620141607</v>
      </c>
      <c r="P18" s="52">
        <f t="shared" si="8"/>
        <v>-6.3330155037760938E-3</v>
      </c>
      <c r="Q18" s="2"/>
    </row>
    <row r="19" spans="1:17" ht="20.100000000000001" customHeight="1" x14ac:dyDescent="0.25">
      <c r="A19" s="8" t="s">
        <v>178</v>
      </c>
      <c r="B19" s="19">
        <v>35500.78</v>
      </c>
      <c r="C19" s="140">
        <v>45339.420000000006</v>
      </c>
      <c r="D19" s="214">
        <f t="shared" si="3"/>
        <v>3.5470194406065601E-2</v>
      </c>
      <c r="E19" s="215">
        <f t="shared" si="4"/>
        <v>4.3149913148030482E-2</v>
      </c>
      <c r="F19" s="52">
        <f t="shared" si="5"/>
        <v>0.27713869948772979</v>
      </c>
      <c r="H19" s="19">
        <v>6928.0789999999979</v>
      </c>
      <c r="I19" s="140">
        <v>7491.05</v>
      </c>
      <c r="J19" s="214">
        <f t="shared" si="0"/>
        <v>2.4675727401642922E-2</v>
      </c>
      <c r="K19" s="215">
        <f t="shared" si="6"/>
        <v>2.5419665578722876E-2</v>
      </c>
      <c r="L19" s="52">
        <f t="shared" si="7"/>
        <v>8.1259321667666098E-2</v>
      </c>
      <c r="N19" s="40">
        <f t="shared" si="1"/>
        <v>1.9515286706376587</v>
      </c>
      <c r="O19" s="143">
        <f t="shared" si="2"/>
        <v>1.6522156657495837</v>
      </c>
      <c r="P19" s="52">
        <f t="shared" si="8"/>
        <v>-0.15337361392199017</v>
      </c>
      <c r="Q19" s="2"/>
    </row>
    <row r="20" spans="1:17" ht="20.100000000000001" customHeight="1" x14ac:dyDescent="0.25">
      <c r="A20" s="8" t="s">
        <v>179</v>
      </c>
      <c r="B20" s="19">
        <v>33990.720000000008</v>
      </c>
      <c r="C20" s="140">
        <v>29496.470000000005</v>
      </c>
      <c r="D20" s="214">
        <f t="shared" si="3"/>
        <v>3.396143539387423E-2</v>
      </c>
      <c r="E20" s="215">
        <f t="shared" si="4"/>
        <v>2.8072042356816356E-2</v>
      </c>
      <c r="F20" s="52">
        <f t="shared" si="5"/>
        <v>-0.13221991178768802</v>
      </c>
      <c r="H20" s="19">
        <v>8389.7039999999979</v>
      </c>
      <c r="I20" s="140">
        <v>7259.5720000000001</v>
      </c>
      <c r="J20" s="214">
        <f t="shared" si="0"/>
        <v>2.9881594722645805E-2</v>
      </c>
      <c r="K20" s="215">
        <f t="shared" si="6"/>
        <v>2.4634182455685168E-2</v>
      </c>
      <c r="L20" s="52">
        <f t="shared" si="7"/>
        <v>-0.13470463320279213</v>
      </c>
      <c r="N20" s="40">
        <f t="shared" si="1"/>
        <v>2.4682336826051334</v>
      </c>
      <c r="O20" s="143">
        <f t="shared" si="2"/>
        <v>2.4611663700775037</v>
      </c>
      <c r="P20" s="52">
        <f t="shared" si="8"/>
        <v>-2.8633077076277522E-3</v>
      </c>
      <c r="Q20" s="2"/>
    </row>
    <row r="21" spans="1:17" ht="20.100000000000001" customHeight="1" x14ac:dyDescent="0.25">
      <c r="A21" s="8" t="s">
        <v>180</v>
      </c>
      <c r="B21" s="19">
        <v>13419.979999999996</v>
      </c>
      <c r="C21" s="140">
        <v>13047.640000000001</v>
      </c>
      <c r="D21" s="214">
        <f t="shared" si="3"/>
        <v>1.3408418055195184E-2</v>
      </c>
      <c r="E21" s="215">
        <f t="shared" si="4"/>
        <v>1.2417550396250513E-2</v>
      </c>
      <c r="F21" s="52">
        <f t="shared" si="5"/>
        <v>-2.7745197831889078E-2</v>
      </c>
      <c r="H21" s="19">
        <v>5267.43</v>
      </c>
      <c r="I21" s="140">
        <v>5939.6769999999979</v>
      </c>
      <c r="J21" s="214">
        <f t="shared" si="0"/>
        <v>1.876099663228956E-2</v>
      </c>
      <c r="K21" s="215">
        <f t="shared" si="6"/>
        <v>2.0155332428115135E-2</v>
      </c>
      <c r="L21" s="52">
        <f t="shared" si="7"/>
        <v>0.1276233381364342</v>
      </c>
      <c r="N21" s="40">
        <f t="shared" si="1"/>
        <v>3.9250654620945795</v>
      </c>
      <c r="O21" s="143">
        <f t="shared" si="2"/>
        <v>4.5522998795184391</v>
      </c>
      <c r="P21" s="52">
        <f t="shared" si="8"/>
        <v>0.15980228189344414</v>
      </c>
      <c r="Q21" s="2"/>
    </row>
    <row r="22" spans="1:17" ht="20.100000000000001" customHeight="1" x14ac:dyDescent="0.25">
      <c r="A22" s="8" t="s">
        <v>181</v>
      </c>
      <c r="B22" s="19">
        <v>16998.529999999995</v>
      </c>
      <c r="C22" s="140">
        <v>20113.540000000005</v>
      </c>
      <c r="D22" s="214">
        <f t="shared" si="3"/>
        <v>1.6983884965832811E-2</v>
      </c>
      <c r="E22" s="215">
        <f t="shared" si="4"/>
        <v>1.9142227758966415E-2</v>
      </c>
      <c r="F22" s="52">
        <f t="shared" si="5"/>
        <v>0.18325172823767763</v>
      </c>
      <c r="H22" s="19">
        <v>3973.4599999999991</v>
      </c>
      <c r="I22" s="140">
        <v>4509.8590000000004</v>
      </c>
      <c r="J22" s="214">
        <f t="shared" si="0"/>
        <v>1.4152265844735905E-2</v>
      </c>
      <c r="K22" s="215">
        <f t="shared" si="6"/>
        <v>1.5303476493574809E-2</v>
      </c>
      <c r="L22" s="52">
        <f t="shared" si="7"/>
        <v>0.13499544477608968</v>
      </c>
      <c r="N22" s="40">
        <f t="shared" si="1"/>
        <v>2.3375315394919443</v>
      </c>
      <c r="O22" s="143">
        <f t="shared" si="2"/>
        <v>2.2422005276047874</v>
      </c>
      <c r="P22" s="52">
        <f t="shared" si="8"/>
        <v>-4.0782770318417517E-2</v>
      </c>
      <c r="Q22" s="2"/>
    </row>
    <row r="23" spans="1:17" ht="20.100000000000001" customHeight="1" x14ac:dyDescent="0.25">
      <c r="A23" s="8" t="s">
        <v>182</v>
      </c>
      <c r="B23" s="19">
        <v>13378.049999999997</v>
      </c>
      <c r="C23" s="140">
        <v>13516.21</v>
      </c>
      <c r="D23" s="214">
        <f t="shared" si="3"/>
        <v>1.3366524179864944E-2</v>
      </c>
      <c r="E23" s="215">
        <f t="shared" si="4"/>
        <v>1.2863492466170518E-2</v>
      </c>
      <c r="F23" s="52">
        <f t="shared" si="5"/>
        <v>1.0327364600969625E-2</v>
      </c>
      <c r="H23" s="19">
        <v>3779.0129999999995</v>
      </c>
      <c r="I23" s="140">
        <v>4213.0739999999996</v>
      </c>
      <c r="J23" s="214">
        <f t="shared" si="0"/>
        <v>1.3459704289640004E-2</v>
      </c>
      <c r="K23" s="215">
        <f t="shared" si="6"/>
        <v>1.4296384637455669E-2</v>
      </c>
      <c r="L23" s="52">
        <f t="shared" si="7"/>
        <v>0.11486094384962428</v>
      </c>
      <c r="N23" s="40">
        <f t="shared" si="1"/>
        <v>2.8247861235381837</v>
      </c>
      <c r="O23" s="143">
        <f t="shared" si="2"/>
        <v>3.1170527832876225</v>
      </c>
      <c r="P23" s="52">
        <f t="shared" si="8"/>
        <v>0.10346505787254448</v>
      </c>
      <c r="Q23" s="2"/>
    </row>
    <row r="24" spans="1:17" ht="20.100000000000001" customHeight="1" x14ac:dyDescent="0.25">
      <c r="A24" s="8" t="s">
        <v>183</v>
      </c>
      <c r="B24" s="19">
        <v>14977.230000000005</v>
      </c>
      <c r="C24" s="140">
        <v>15252.729999999998</v>
      </c>
      <c r="D24" s="214">
        <f t="shared" si="3"/>
        <v>1.4964326410979084E-2</v>
      </c>
      <c r="E24" s="215">
        <f t="shared" si="4"/>
        <v>1.4516153377576483E-2</v>
      </c>
      <c r="F24" s="52">
        <f t="shared" si="5"/>
        <v>1.8394589653760583E-2</v>
      </c>
      <c r="H24" s="19">
        <v>3888.9360000000001</v>
      </c>
      <c r="I24" s="140">
        <v>3945.851000000001</v>
      </c>
      <c r="J24" s="214">
        <f t="shared" si="0"/>
        <v>1.3851216855124724E-2</v>
      </c>
      <c r="K24" s="215">
        <f t="shared" si="6"/>
        <v>1.3389606643056615E-2</v>
      </c>
      <c r="L24" s="52">
        <f t="shared" si="7"/>
        <v>1.4635108420401074E-2</v>
      </c>
      <c r="N24" s="40">
        <f t="shared" si="1"/>
        <v>2.596565586560398</v>
      </c>
      <c r="O24" s="143">
        <f t="shared" si="2"/>
        <v>2.5869801668291528</v>
      </c>
      <c r="P24" s="52">
        <f t="shared" si="8"/>
        <v>-3.6915762039128092E-3</v>
      </c>
      <c r="Q24" s="2"/>
    </row>
    <row r="25" spans="1:17" ht="20.100000000000001" customHeight="1" x14ac:dyDescent="0.25">
      <c r="A25" s="8" t="s">
        <v>184</v>
      </c>
      <c r="B25" s="19">
        <v>1433.0099999999998</v>
      </c>
      <c r="C25" s="140">
        <v>1449.4699999999993</v>
      </c>
      <c r="D25" s="214">
        <f t="shared" si="3"/>
        <v>1.4317753943951671E-3</v>
      </c>
      <c r="E25" s="215">
        <f t="shared" si="4"/>
        <v>1.37947297540806E-3</v>
      </c>
      <c r="F25" s="52">
        <f t="shared" si="5"/>
        <v>1.1486312028527075E-2</v>
      </c>
      <c r="H25" s="19">
        <v>3456.058</v>
      </c>
      <c r="I25" s="140">
        <v>3651.9770000000012</v>
      </c>
      <c r="J25" s="214">
        <f t="shared" si="0"/>
        <v>1.2309436005603755E-2</v>
      </c>
      <c r="K25" s="215">
        <f t="shared" si="6"/>
        <v>1.2392392794226131E-2</v>
      </c>
      <c r="L25" s="52">
        <f t="shared" si="7"/>
        <v>5.6688574092217558E-2</v>
      </c>
      <c r="N25" s="40">
        <f t="shared" si="1"/>
        <v>24.117473011353727</v>
      </c>
      <c r="O25" s="143">
        <f t="shared" si="2"/>
        <v>25.195257576907441</v>
      </c>
      <c r="P25" s="52">
        <f t="shared" si="8"/>
        <v>4.4688950830227003E-2</v>
      </c>
      <c r="Q25" s="2"/>
    </row>
    <row r="26" spans="1:17" ht="20.100000000000001" customHeight="1" x14ac:dyDescent="0.25">
      <c r="A26" s="8" t="s">
        <v>185</v>
      </c>
      <c r="B26" s="19">
        <v>6900.0300000000016</v>
      </c>
      <c r="C26" s="140">
        <v>9770.4500000000044</v>
      </c>
      <c r="D26" s="214">
        <f t="shared" si="3"/>
        <v>6.894085299187367E-3</v>
      </c>
      <c r="E26" s="215">
        <f t="shared" si="4"/>
        <v>9.2986206907184638E-3</v>
      </c>
      <c r="F26" s="52">
        <f t="shared" si="5"/>
        <v>0.41600108985033429</v>
      </c>
      <c r="H26" s="19">
        <v>2567.2630000000004</v>
      </c>
      <c r="I26" s="140">
        <v>3524.9450000000006</v>
      </c>
      <c r="J26" s="214">
        <f t="shared" si="0"/>
        <v>9.143816338746143E-3</v>
      </c>
      <c r="K26" s="215">
        <f t="shared" si="6"/>
        <v>1.1961330265235357E-2</v>
      </c>
      <c r="L26" s="52">
        <f t="shared" si="7"/>
        <v>0.3730361867872517</v>
      </c>
      <c r="N26" s="40">
        <f t="shared" si="1"/>
        <v>3.7206548377325892</v>
      </c>
      <c r="O26" s="143">
        <f t="shared" si="2"/>
        <v>3.6077611573673667</v>
      </c>
      <c r="P26" s="52">
        <f t="shared" si="8"/>
        <v>-3.0342422312417794E-2</v>
      </c>
      <c r="Q26" s="2"/>
    </row>
    <row r="27" spans="1:17" ht="20.100000000000001" customHeight="1" x14ac:dyDescent="0.25">
      <c r="A27" s="8" t="s">
        <v>186</v>
      </c>
      <c r="B27" s="19">
        <v>5604.15</v>
      </c>
      <c r="C27" s="140">
        <v>8780.3299999999981</v>
      </c>
      <c r="D27" s="214">
        <f t="shared" si="3"/>
        <v>5.5993217608388468E-3</v>
      </c>
      <c r="E27" s="215">
        <f t="shared" si="4"/>
        <v>8.3563150325047467E-3</v>
      </c>
      <c r="F27" s="52">
        <f t="shared" si="5"/>
        <v>0.56675499406689667</v>
      </c>
      <c r="H27" s="19">
        <v>1834.0920000000003</v>
      </c>
      <c r="I27" s="140">
        <v>2777.4940000000006</v>
      </c>
      <c r="J27" s="214">
        <f t="shared" si="0"/>
        <v>6.5324824127343363E-3</v>
      </c>
      <c r="K27" s="215">
        <f t="shared" si="6"/>
        <v>9.4249762886256701E-3</v>
      </c>
      <c r="L27" s="52">
        <f t="shared" si="7"/>
        <v>0.51437005341062503</v>
      </c>
      <c r="N27" s="40">
        <f t="shared" si="1"/>
        <v>3.2727389523835022</v>
      </c>
      <c r="O27" s="143">
        <f t="shared" si="2"/>
        <v>3.1633139073360583</v>
      </c>
      <c r="P27" s="52">
        <f t="shared" si="8"/>
        <v>-3.3435311107765174E-2</v>
      </c>
      <c r="Q27" s="2"/>
    </row>
    <row r="28" spans="1:17" ht="20.100000000000001" customHeight="1" x14ac:dyDescent="0.25">
      <c r="A28" s="8" t="s">
        <v>187</v>
      </c>
      <c r="B28" s="19">
        <v>5698.4900000000016</v>
      </c>
      <c r="C28" s="140">
        <v>7088.7899999999991</v>
      </c>
      <c r="D28" s="214">
        <f t="shared" si="3"/>
        <v>5.6935804824857598E-3</v>
      </c>
      <c r="E28" s="215">
        <f t="shared" si="4"/>
        <v>6.7464619711638772E-3</v>
      </c>
      <c r="F28" s="52">
        <f t="shared" si="5"/>
        <v>0.24397691318226356</v>
      </c>
      <c r="H28" s="19">
        <v>2255.203</v>
      </c>
      <c r="I28" s="140">
        <v>2678.1000000000008</v>
      </c>
      <c r="J28" s="214">
        <f t="shared" si="0"/>
        <v>8.0323527580108914E-3</v>
      </c>
      <c r="K28" s="215">
        <f t="shared" si="6"/>
        <v>9.087698838797998E-3</v>
      </c>
      <c r="L28" s="52">
        <f t="shared" si="7"/>
        <v>0.18752059127271506</v>
      </c>
      <c r="N28" s="40">
        <f t="shared" si="1"/>
        <v>3.9575448934717783</v>
      </c>
      <c r="O28" s="143">
        <f t="shared" si="2"/>
        <v>3.7779367141641962</v>
      </c>
      <c r="P28" s="52">
        <f t="shared" si="8"/>
        <v>-4.5383737681373423E-2</v>
      </c>
      <c r="Q28" s="2"/>
    </row>
    <row r="29" spans="1:17" ht="20.100000000000001" customHeight="1" x14ac:dyDescent="0.25">
      <c r="A29" s="8" t="s">
        <v>188</v>
      </c>
      <c r="B29" s="19">
        <v>6113.1799999999985</v>
      </c>
      <c r="C29" s="140">
        <v>7286.0499999999993</v>
      </c>
      <c r="D29" s="214">
        <f t="shared" si="3"/>
        <v>6.1079132075202869E-3</v>
      </c>
      <c r="E29" s="215">
        <f t="shared" si="4"/>
        <v>6.9341959974831479E-3</v>
      </c>
      <c r="F29" s="52">
        <f t="shared" si="5"/>
        <v>0.19185922874837663</v>
      </c>
      <c r="H29" s="19">
        <v>2420.4540000000002</v>
      </c>
      <c r="I29" s="140">
        <v>2654.0070000000014</v>
      </c>
      <c r="J29" s="214">
        <f t="shared" si="0"/>
        <v>8.6209269686757673E-3</v>
      </c>
      <c r="K29" s="215">
        <f t="shared" si="6"/>
        <v>9.00594314329628E-3</v>
      </c>
      <c r="L29" s="52">
        <f t="shared" si="7"/>
        <v>9.6491402026231951E-2</v>
      </c>
      <c r="N29" s="40">
        <f t="shared" si="1"/>
        <v>3.9594024713815079</v>
      </c>
      <c r="O29" s="143">
        <f t="shared" si="2"/>
        <v>3.6425868611936529</v>
      </c>
      <c r="P29" s="52">
        <f t="shared" si="8"/>
        <v>-8.0016015668473384E-2</v>
      </c>
      <c r="Q29" s="2"/>
    </row>
    <row r="30" spans="1:17" ht="20.100000000000001" customHeight="1" x14ac:dyDescent="0.25">
      <c r="A30" s="8" t="s">
        <v>189</v>
      </c>
      <c r="B30" s="19">
        <v>32141.660000000011</v>
      </c>
      <c r="C30" s="140">
        <v>25820.119999999995</v>
      </c>
      <c r="D30" s="214">
        <f t="shared" si="3"/>
        <v>3.211396844614859E-2</v>
      </c>
      <c r="E30" s="215">
        <f t="shared" si="4"/>
        <v>2.4573228671026768E-2</v>
      </c>
      <c r="F30" s="52">
        <f t="shared" si="5"/>
        <v>-0.19667745847600943</v>
      </c>
      <c r="H30" s="19">
        <v>2402.4289999999992</v>
      </c>
      <c r="I30" s="140">
        <v>1896.7409999999995</v>
      </c>
      <c r="J30" s="214">
        <f t="shared" si="0"/>
        <v>8.5567273562847067E-3</v>
      </c>
      <c r="K30" s="215">
        <f t="shared" si="6"/>
        <v>6.436283552966859E-3</v>
      </c>
      <c r="L30" s="52">
        <f t="shared" si="7"/>
        <v>-0.21049029960927038</v>
      </c>
      <c r="N30" s="40">
        <f t="shared" si="1"/>
        <v>0.74745019392277756</v>
      </c>
      <c r="O30" s="143">
        <f t="shared" si="2"/>
        <v>0.73459805763877162</v>
      </c>
      <c r="P30" s="52">
        <f t="shared" si="8"/>
        <v>-1.7194639038830398E-2</v>
      </c>
      <c r="Q30" s="2"/>
    </row>
    <row r="31" spans="1:17" ht="20.100000000000001" customHeight="1" x14ac:dyDescent="0.25">
      <c r="A31" s="8" t="s">
        <v>154</v>
      </c>
      <c r="B31" s="19">
        <v>3652.6200000000003</v>
      </c>
      <c r="C31" s="140">
        <v>4094.2900000000013</v>
      </c>
      <c r="D31" s="214">
        <f t="shared" si="3"/>
        <v>3.6494730958441858E-3</v>
      </c>
      <c r="E31" s="215">
        <f t="shared" si="4"/>
        <v>3.8965707524015471E-3</v>
      </c>
      <c r="F31" s="52">
        <f t="shared" si="5"/>
        <v>0.1209186830275257</v>
      </c>
      <c r="H31" s="19">
        <v>1339.6869999999994</v>
      </c>
      <c r="I31" s="140">
        <v>1881.4830000000004</v>
      </c>
      <c r="J31" s="214">
        <f t="shared" si="0"/>
        <v>4.7715609500880111E-3</v>
      </c>
      <c r="K31" s="215">
        <f t="shared" si="6"/>
        <v>6.3845079998200863E-3</v>
      </c>
      <c r="L31" s="52">
        <f t="shared" si="7"/>
        <v>0.40441983836523099</v>
      </c>
      <c r="N31" s="40">
        <f t="shared" si="1"/>
        <v>3.6677426066768493</v>
      </c>
      <c r="O31" s="143">
        <f t="shared" si="2"/>
        <v>4.5953828380500648</v>
      </c>
      <c r="P31" s="52">
        <f t="shared" si="8"/>
        <v>0.25291857440718885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93217.579999999958</v>
      </c>
      <c r="C32" s="140">
        <f>C33-SUM(C7:C31)</f>
        <v>93477.430000000051</v>
      </c>
      <c r="D32" s="214">
        <f t="shared" si="3"/>
        <v>9.3137268664603173E-2</v>
      </c>
      <c r="E32" s="215">
        <f t="shared" si="4"/>
        <v>8.8963268295031137E-2</v>
      </c>
      <c r="F32" s="52">
        <f t="shared" si="5"/>
        <v>2.7875643199500913E-3</v>
      </c>
      <c r="H32" s="19">
        <f>H33-SUM(H7:H31)</f>
        <v>24090.033000000112</v>
      </c>
      <c r="I32" s="140">
        <f>I33-SUM(I7:I31)</f>
        <v>24679.79700000002</v>
      </c>
      <c r="J32" s="214">
        <f t="shared" si="0"/>
        <v>8.5801430296130451E-2</v>
      </c>
      <c r="K32" s="215">
        <f t="shared" si="6"/>
        <v>8.3746896134823362E-2</v>
      </c>
      <c r="L32" s="52">
        <f t="shared" si="7"/>
        <v>2.4481660112292313E-2</v>
      </c>
      <c r="N32" s="40">
        <f t="shared" si="1"/>
        <v>2.5842800252913802</v>
      </c>
      <c r="O32" s="143">
        <f t="shared" si="2"/>
        <v>2.6401877972040961</v>
      </c>
      <c r="P32" s="52">
        <f t="shared" si="8"/>
        <v>2.1633790210645706E-2</v>
      </c>
      <c r="Q32" s="2"/>
    </row>
    <row r="33" spans="1:17" ht="26.25" customHeight="1" thickBot="1" x14ac:dyDescent="0.3">
      <c r="A33" s="35" t="s">
        <v>18</v>
      </c>
      <c r="B33" s="36">
        <v>1000862.2899999998</v>
      </c>
      <c r="C33" s="148">
        <v>1050741.8600000001</v>
      </c>
      <c r="D33" s="251">
        <f>SUM(D7:D32)</f>
        <v>0.99999999999999989</v>
      </c>
      <c r="E33" s="252">
        <f>SUM(E7:E32)</f>
        <v>1</v>
      </c>
      <c r="F33" s="57">
        <f t="shared" si="5"/>
        <v>4.9836596401289443E-2</v>
      </c>
      <c r="G33" s="56"/>
      <c r="H33" s="36">
        <v>280764.93500000017</v>
      </c>
      <c r="I33" s="148">
        <v>294695.065</v>
      </c>
      <c r="J33" s="251">
        <f>SUM(J7:J32)</f>
        <v>1.0000000000000002</v>
      </c>
      <c r="K33" s="252">
        <f>SUM(K7:K32)</f>
        <v>1.0000000000000004</v>
      </c>
      <c r="L33" s="57">
        <f t="shared" si="7"/>
        <v>4.9614920752122489E-2</v>
      </c>
      <c r="M33" s="56"/>
      <c r="N33" s="37">
        <f t="shared" si="1"/>
        <v>2.8052304278543678</v>
      </c>
      <c r="O33" s="150">
        <f t="shared" si="2"/>
        <v>2.8046380963636492</v>
      </c>
      <c r="P33" s="57">
        <f t="shared" si="8"/>
        <v>-2.111525259518998E-4</v>
      </c>
      <c r="Q33" s="2"/>
    </row>
    <row r="35" spans="1:17" ht="15.75" thickBot="1" x14ac:dyDescent="0.3">
      <c r="L35" s="10"/>
    </row>
    <row r="36" spans="1:17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0"/>
      <c r="L36" s="130" t="s">
        <v>0</v>
      </c>
      <c r="N36" s="349" t="s">
        <v>22</v>
      </c>
      <c r="O36" s="350"/>
      <c r="P36" s="130" t="s">
        <v>0</v>
      </c>
    </row>
    <row r="37" spans="1:17" x14ac:dyDescent="0.25">
      <c r="A37" s="364"/>
      <c r="B37" s="358" t="str">
        <f>B5</f>
        <v>jan-abr</v>
      </c>
      <c r="C37" s="352"/>
      <c r="D37" s="358" t="str">
        <f>B37</f>
        <v>jan-abr</v>
      </c>
      <c r="E37" s="352"/>
      <c r="F37" s="131" t="str">
        <f>F5</f>
        <v>2024 / 2023</v>
      </c>
      <c r="H37" s="347" t="str">
        <f>B37</f>
        <v>jan-abr</v>
      </c>
      <c r="I37" s="352"/>
      <c r="J37" s="358" t="str">
        <f>H37</f>
        <v>jan-abr</v>
      </c>
      <c r="K37" s="352"/>
      <c r="L37" s="131" t="str">
        <f>F37</f>
        <v>2024 / 2023</v>
      </c>
      <c r="N37" s="347" t="str">
        <f>B37</f>
        <v>jan-abr</v>
      </c>
      <c r="O37" s="348"/>
      <c r="P37" s="131" t="str">
        <f>L37</f>
        <v>2024 / 2023</v>
      </c>
    </row>
    <row r="38" spans="1:17" ht="19.5" customHeight="1" thickBot="1" x14ac:dyDescent="0.3">
      <c r="A38" s="36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166</v>
      </c>
      <c r="B39" s="19">
        <v>113139.77999999991</v>
      </c>
      <c r="C39" s="147">
        <v>108317.94999999994</v>
      </c>
      <c r="D39" s="247">
        <f>B39/$B$62</f>
        <v>0.24498357584820138</v>
      </c>
      <c r="E39" s="246">
        <f>C39/$C$62</f>
        <v>0.23710583473515601</v>
      </c>
      <c r="F39" s="52">
        <f>(C39-B39)/B39</f>
        <v>-4.2618343433229025E-2</v>
      </c>
      <c r="H39" s="39">
        <v>32629.51000000002</v>
      </c>
      <c r="I39" s="147">
        <v>33741.246000000014</v>
      </c>
      <c r="J39" s="250">
        <f>H39/$H$62</f>
        <v>0.25770323498631031</v>
      </c>
      <c r="K39" s="246">
        <f>I39/$I$62</f>
        <v>0.26188327950203349</v>
      </c>
      <c r="L39" s="52">
        <f>(I39-H39)/H39</f>
        <v>3.4071489274585885E-2</v>
      </c>
      <c r="N39" s="40">
        <f t="shared" ref="N39:N62" si="9">(H39/B39)*10</f>
        <v>2.8839997744383137</v>
      </c>
      <c r="O39" s="149">
        <f t="shared" ref="O39:O62" si="10">(I39/C39)*10</f>
        <v>3.1150188865280439</v>
      </c>
      <c r="P39" s="52">
        <f>(O39-N39)/N39</f>
        <v>8.0103720581851778E-2</v>
      </c>
    </row>
    <row r="40" spans="1:17" ht="20.100000000000001" customHeight="1" x14ac:dyDescent="0.25">
      <c r="A40" s="38" t="s">
        <v>171</v>
      </c>
      <c r="B40" s="19">
        <v>64934.839999999953</v>
      </c>
      <c r="C40" s="140">
        <v>61111.070000000014</v>
      </c>
      <c r="D40" s="247">
        <f t="shared" ref="D40:D61" si="11">B40/$B$62</f>
        <v>0.14060456278358346</v>
      </c>
      <c r="E40" s="215">
        <f t="shared" ref="E40:E61" si="12">C40/$C$62</f>
        <v>0.13377091482906167</v>
      </c>
      <c r="F40" s="52">
        <f t="shared" ref="F40:F62" si="13">(C40-B40)/B40</f>
        <v>-5.88862619820106E-2</v>
      </c>
      <c r="H40" s="19">
        <v>16521.386000000006</v>
      </c>
      <c r="I40" s="140">
        <v>14548.761000000002</v>
      </c>
      <c r="J40" s="247">
        <f t="shared" ref="J40:J62" si="14">H40/$H$62</f>
        <v>0.13048355977940018</v>
      </c>
      <c r="K40" s="215">
        <f t="shared" ref="K40:K62" si="15">I40/$I$62</f>
        <v>0.11292046664107436</v>
      </c>
      <c r="L40" s="52">
        <f t="shared" ref="L40:L62" si="16">(I40-H40)/H40</f>
        <v>-0.11939827566525005</v>
      </c>
      <c r="N40" s="40">
        <f t="shared" si="9"/>
        <v>2.5443022574630225</v>
      </c>
      <c r="O40" s="143">
        <f t="shared" si="10"/>
        <v>2.3807079470217096</v>
      </c>
      <c r="P40" s="52">
        <f t="shared" ref="P40:P62" si="17">(O40-N40)/N40</f>
        <v>-6.4298300235930389E-2</v>
      </c>
    </row>
    <row r="41" spans="1:17" ht="20.100000000000001" customHeight="1" x14ac:dyDescent="0.25">
      <c r="A41" s="38" t="s">
        <v>173</v>
      </c>
      <c r="B41" s="19">
        <v>57196.039999999979</v>
      </c>
      <c r="C41" s="140">
        <v>39957.370000000003</v>
      </c>
      <c r="D41" s="247">
        <f t="shared" si="11"/>
        <v>0.12384760164423836</v>
      </c>
      <c r="E41" s="215">
        <f t="shared" si="12"/>
        <v>8.7465886934450718E-2</v>
      </c>
      <c r="F41" s="52">
        <f t="shared" si="13"/>
        <v>-0.30139621554219459</v>
      </c>
      <c r="H41" s="19">
        <v>15748.09500000001</v>
      </c>
      <c r="I41" s="140">
        <v>14269.906999999997</v>
      </c>
      <c r="J41" s="247">
        <f t="shared" si="14"/>
        <v>0.12437621730671833</v>
      </c>
      <c r="K41" s="215">
        <f t="shared" si="15"/>
        <v>0.11075613637235041</v>
      </c>
      <c r="L41" s="52">
        <f t="shared" si="16"/>
        <v>-9.3864559491164609E-2</v>
      </c>
      <c r="N41" s="40">
        <f t="shared" si="9"/>
        <v>2.7533540783592736</v>
      </c>
      <c r="O41" s="143">
        <f t="shared" si="10"/>
        <v>3.5712828446917295</v>
      </c>
      <c r="P41" s="52">
        <f t="shared" si="17"/>
        <v>0.29706632095057695</v>
      </c>
    </row>
    <row r="42" spans="1:17" ht="20.100000000000001" customHeight="1" x14ac:dyDescent="0.25">
      <c r="A42" s="38" t="s">
        <v>174</v>
      </c>
      <c r="B42" s="19">
        <v>48465.899999999994</v>
      </c>
      <c r="C42" s="140">
        <v>53808.920000000027</v>
      </c>
      <c r="D42" s="247">
        <f t="shared" si="11"/>
        <v>0.10494407438923208</v>
      </c>
      <c r="E42" s="215">
        <f t="shared" si="12"/>
        <v>0.11778665394606568</v>
      </c>
      <c r="F42" s="52">
        <f t="shared" si="13"/>
        <v>0.11024287179233304</v>
      </c>
      <c r="H42" s="19">
        <v>11084.720999999998</v>
      </c>
      <c r="I42" s="140">
        <v>12317.223000000009</v>
      </c>
      <c r="J42" s="247">
        <f t="shared" si="14"/>
        <v>8.7545551882963812E-2</v>
      </c>
      <c r="K42" s="215">
        <f t="shared" si="15"/>
        <v>9.5600344859756423E-2</v>
      </c>
      <c r="L42" s="52">
        <f t="shared" si="16"/>
        <v>0.11118926673932629</v>
      </c>
      <c r="N42" s="40">
        <f t="shared" si="9"/>
        <v>2.2871175403737469</v>
      </c>
      <c r="O42" s="143">
        <f t="shared" si="10"/>
        <v>2.2890671286470723</v>
      </c>
      <c r="P42" s="52">
        <f t="shared" si="17"/>
        <v>8.5242154760737591E-4</v>
      </c>
    </row>
    <row r="43" spans="1:17" ht="20.100000000000001" customHeight="1" x14ac:dyDescent="0.25">
      <c r="A43" s="38" t="s">
        <v>175</v>
      </c>
      <c r="B43" s="19">
        <v>31527.420000000002</v>
      </c>
      <c r="C43" s="140">
        <v>32536.16</v>
      </c>
      <c r="D43" s="247">
        <f t="shared" si="11"/>
        <v>6.8266882690315528E-2</v>
      </c>
      <c r="E43" s="215">
        <f t="shared" si="12"/>
        <v>7.1221006083263191E-2</v>
      </c>
      <c r="F43" s="52">
        <f t="shared" si="13"/>
        <v>3.1995640620133138E-2</v>
      </c>
      <c r="H43" s="19">
        <v>11639.317000000001</v>
      </c>
      <c r="I43" s="140">
        <v>12313.722999999994</v>
      </c>
      <c r="J43" s="247">
        <f t="shared" si="14"/>
        <v>9.1925672311081438E-2</v>
      </c>
      <c r="K43" s="215">
        <f t="shared" si="15"/>
        <v>9.5573179547655596E-2</v>
      </c>
      <c r="L43" s="52">
        <f t="shared" si="16"/>
        <v>5.794205965865467E-2</v>
      </c>
      <c r="N43" s="40">
        <f t="shared" si="9"/>
        <v>3.6918076391915355</v>
      </c>
      <c r="O43" s="143">
        <f t="shared" si="10"/>
        <v>3.7846270119153562</v>
      </c>
      <c r="P43" s="52">
        <f t="shared" si="17"/>
        <v>2.5141985118202714E-2</v>
      </c>
    </row>
    <row r="44" spans="1:17" ht="20.100000000000001" customHeight="1" x14ac:dyDescent="0.25">
      <c r="A44" s="38" t="s">
        <v>178</v>
      </c>
      <c r="B44" s="19">
        <v>35500.78</v>
      </c>
      <c r="C44" s="140">
        <v>45339.420000000006</v>
      </c>
      <c r="D44" s="247">
        <f t="shared" si="11"/>
        <v>7.6870469695100321E-2</v>
      </c>
      <c r="E44" s="215">
        <f t="shared" si="12"/>
        <v>9.9247087167988635E-2</v>
      </c>
      <c r="F44" s="52">
        <f t="shared" si="13"/>
        <v>0.27713869948772979</v>
      </c>
      <c r="H44" s="19">
        <v>6928.0789999999979</v>
      </c>
      <c r="I44" s="140">
        <v>7491.05</v>
      </c>
      <c r="J44" s="247">
        <f t="shared" si="14"/>
        <v>5.4716983814366814E-2</v>
      </c>
      <c r="K44" s="215">
        <f t="shared" si="15"/>
        <v>5.8141917489167631E-2</v>
      </c>
      <c r="L44" s="52">
        <f t="shared" si="16"/>
        <v>8.1259321667666098E-2</v>
      </c>
      <c r="N44" s="40">
        <f t="shared" si="9"/>
        <v>1.9515286706376587</v>
      </c>
      <c r="O44" s="143">
        <f t="shared" si="10"/>
        <v>1.6522156657495837</v>
      </c>
      <c r="P44" s="52">
        <f t="shared" si="17"/>
        <v>-0.15337361392199017</v>
      </c>
    </row>
    <row r="45" spans="1:17" ht="20.100000000000001" customHeight="1" x14ac:dyDescent="0.25">
      <c r="A45" s="38" t="s">
        <v>179</v>
      </c>
      <c r="B45" s="19">
        <v>33990.720000000008</v>
      </c>
      <c r="C45" s="140">
        <v>29496.470000000005</v>
      </c>
      <c r="D45" s="247">
        <f t="shared" si="11"/>
        <v>7.3600709947067106E-2</v>
      </c>
      <c r="E45" s="215">
        <f t="shared" si="12"/>
        <v>6.4567185227291435E-2</v>
      </c>
      <c r="F45" s="52">
        <f t="shared" si="13"/>
        <v>-0.13221991178768802</v>
      </c>
      <c r="H45" s="19">
        <v>8389.7039999999979</v>
      </c>
      <c r="I45" s="140">
        <v>7259.5720000000001</v>
      </c>
      <c r="J45" s="247">
        <f t="shared" si="14"/>
        <v>6.6260690441799025E-2</v>
      </c>
      <c r="K45" s="215">
        <f t="shared" si="15"/>
        <v>5.6345296885039031E-2</v>
      </c>
      <c r="L45" s="52">
        <f t="shared" si="16"/>
        <v>-0.13470463320279213</v>
      </c>
      <c r="N45" s="40">
        <f t="shared" si="9"/>
        <v>2.4682336826051334</v>
      </c>
      <c r="O45" s="143">
        <f t="shared" si="10"/>
        <v>2.4611663700775037</v>
      </c>
      <c r="P45" s="52">
        <f t="shared" si="17"/>
        <v>-2.8633077076277522E-3</v>
      </c>
    </row>
    <row r="46" spans="1:17" ht="20.100000000000001" customHeight="1" x14ac:dyDescent="0.25">
      <c r="A46" s="38" t="s">
        <v>180</v>
      </c>
      <c r="B46" s="19">
        <v>13419.979999999996</v>
      </c>
      <c r="C46" s="140">
        <v>13047.640000000001</v>
      </c>
      <c r="D46" s="247">
        <f t="shared" si="11"/>
        <v>2.905852113386951E-2</v>
      </c>
      <c r="E46" s="215">
        <f t="shared" si="12"/>
        <v>2.8561024036402212E-2</v>
      </c>
      <c r="F46" s="52">
        <f t="shared" si="13"/>
        <v>-2.7745197831889078E-2</v>
      </c>
      <c r="H46" s="19">
        <v>5267.43</v>
      </c>
      <c r="I46" s="140">
        <v>5939.6769999999979</v>
      </c>
      <c r="J46" s="247">
        <f t="shared" si="14"/>
        <v>4.1601413906121786E-2</v>
      </c>
      <c r="K46" s="215">
        <f t="shared" si="15"/>
        <v>4.6100908423559663E-2</v>
      </c>
      <c r="L46" s="52">
        <f t="shared" si="16"/>
        <v>0.1276233381364342</v>
      </c>
      <c r="N46" s="40">
        <f t="shared" si="9"/>
        <v>3.9250654620945795</v>
      </c>
      <c r="O46" s="143">
        <f t="shared" si="10"/>
        <v>4.5522998795184391</v>
      </c>
      <c r="P46" s="52">
        <f t="shared" si="17"/>
        <v>0.15980228189344414</v>
      </c>
    </row>
    <row r="47" spans="1:17" ht="20.100000000000001" customHeight="1" x14ac:dyDescent="0.25">
      <c r="A47" s="38" t="s">
        <v>181</v>
      </c>
      <c r="B47" s="19">
        <v>16998.529999999995</v>
      </c>
      <c r="C47" s="140">
        <v>20113.540000000005</v>
      </c>
      <c r="D47" s="247">
        <f t="shared" si="11"/>
        <v>3.6807219030856597E-2</v>
      </c>
      <c r="E47" s="215">
        <f t="shared" si="12"/>
        <v>4.4028138375762776E-2</v>
      </c>
      <c r="F47" s="52">
        <f t="shared" si="13"/>
        <v>0.18325172823767763</v>
      </c>
      <c r="H47" s="19">
        <v>3973.4599999999991</v>
      </c>
      <c r="I47" s="140">
        <v>4509.8590000000004</v>
      </c>
      <c r="J47" s="247">
        <f t="shared" si="14"/>
        <v>3.1381822653441735E-2</v>
      </c>
      <c r="K47" s="215">
        <f t="shared" si="15"/>
        <v>3.5003350647209677E-2</v>
      </c>
      <c r="L47" s="52">
        <f t="shared" si="16"/>
        <v>0.13499544477608968</v>
      </c>
      <c r="N47" s="40">
        <f t="shared" si="9"/>
        <v>2.3375315394919443</v>
      </c>
      <c r="O47" s="143">
        <f t="shared" si="10"/>
        <v>2.2422005276047874</v>
      </c>
      <c r="P47" s="52">
        <f t="shared" si="17"/>
        <v>-4.0782770318417517E-2</v>
      </c>
    </row>
    <row r="48" spans="1:17" ht="20.100000000000001" customHeight="1" x14ac:dyDescent="0.25">
      <c r="A48" s="38" t="s">
        <v>183</v>
      </c>
      <c r="B48" s="19">
        <v>14977.230000000005</v>
      </c>
      <c r="C48" s="140">
        <v>15252.729999999998</v>
      </c>
      <c r="D48" s="247">
        <f t="shared" si="11"/>
        <v>3.2430462227352408E-2</v>
      </c>
      <c r="E48" s="215">
        <f t="shared" si="12"/>
        <v>3.3387922118540442E-2</v>
      </c>
      <c r="F48" s="52">
        <f t="shared" si="13"/>
        <v>1.8394589653760583E-2</v>
      </c>
      <c r="H48" s="19">
        <v>3888.9360000000001</v>
      </c>
      <c r="I48" s="140">
        <v>3945.851000000001</v>
      </c>
      <c r="J48" s="247">
        <f t="shared" si="14"/>
        <v>3.0714264108002882E-2</v>
      </c>
      <c r="K48" s="215">
        <f t="shared" si="15"/>
        <v>3.0625792547980542E-2</v>
      </c>
      <c r="L48" s="52">
        <f t="shared" si="16"/>
        <v>1.4635108420401074E-2</v>
      </c>
      <c r="N48" s="40">
        <f t="shared" si="9"/>
        <v>2.596565586560398</v>
      </c>
      <c r="O48" s="143">
        <f t="shared" si="10"/>
        <v>2.5869801668291528</v>
      </c>
      <c r="P48" s="52">
        <f t="shared" si="17"/>
        <v>-3.6915762039128092E-3</v>
      </c>
    </row>
    <row r="49" spans="1:16" ht="20.100000000000001" customHeight="1" x14ac:dyDescent="0.25">
      <c r="A49" s="38" t="s">
        <v>185</v>
      </c>
      <c r="B49" s="19">
        <v>6900.0300000000016</v>
      </c>
      <c r="C49" s="140">
        <v>9770.4500000000044</v>
      </c>
      <c r="D49" s="247">
        <f t="shared" si="11"/>
        <v>1.4940757555475772E-2</v>
      </c>
      <c r="E49" s="215">
        <f t="shared" si="12"/>
        <v>2.1387320411696376E-2</v>
      </c>
      <c r="F49" s="52">
        <f t="shared" si="13"/>
        <v>0.41600108985033429</v>
      </c>
      <c r="H49" s="19">
        <v>2567.2630000000004</v>
      </c>
      <c r="I49" s="140">
        <v>3524.9450000000006</v>
      </c>
      <c r="J49" s="247">
        <f t="shared" si="14"/>
        <v>2.0275878496510052E-2</v>
      </c>
      <c r="K49" s="215">
        <f t="shared" si="15"/>
        <v>2.7358923160819115E-2</v>
      </c>
      <c r="L49" s="52">
        <f t="shared" si="16"/>
        <v>0.3730361867872517</v>
      </c>
      <c r="N49" s="40">
        <f t="shared" si="9"/>
        <v>3.7206548377325892</v>
      </c>
      <c r="O49" s="143">
        <f t="shared" si="10"/>
        <v>3.6077611573673667</v>
      </c>
      <c r="P49" s="52">
        <f t="shared" si="17"/>
        <v>-3.0342422312417794E-2</v>
      </c>
    </row>
    <row r="50" spans="1:16" ht="20.100000000000001" customHeight="1" x14ac:dyDescent="0.25">
      <c r="A50" s="38" t="s">
        <v>186</v>
      </c>
      <c r="B50" s="19">
        <v>5604.15</v>
      </c>
      <c r="C50" s="140">
        <v>8780.3299999999981</v>
      </c>
      <c r="D50" s="247">
        <f t="shared" si="11"/>
        <v>1.213476556689167E-2</v>
      </c>
      <c r="E50" s="215">
        <f t="shared" si="12"/>
        <v>1.9219967455995364E-2</v>
      </c>
      <c r="F50" s="52">
        <f t="shared" si="13"/>
        <v>0.56675499406689667</v>
      </c>
      <c r="H50" s="19">
        <v>1834.0920000000003</v>
      </c>
      <c r="I50" s="140">
        <v>2777.4940000000006</v>
      </c>
      <c r="J50" s="247">
        <f t="shared" si="14"/>
        <v>1.4485398084816832E-2</v>
      </c>
      <c r="K50" s="215">
        <f t="shared" si="15"/>
        <v>2.1557568962249377E-2</v>
      </c>
      <c r="L50" s="52">
        <f t="shared" si="16"/>
        <v>0.51437005341062503</v>
      </c>
      <c r="N50" s="40">
        <f t="shared" si="9"/>
        <v>3.2727389523835022</v>
      </c>
      <c r="O50" s="143">
        <f t="shared" si="10"/>
        <v>3.1633139073360583</v>
      </c>
      <c r="P50" s="52">
        <f t="shared" si="17"/>
        <v>-3.3435311107765174E-2</v>
      </c>
    </row>
    <row r="51" spans="1:16" ht="20.100000000000001" customHeight="1" x14ac:dyDescent="0.25">
      <c r="A51" s="38" t="s">
        <v>190</v>
      </c>
      <c r="B51" s="19">
        <v>7819.4899999999989</v>
      </c>
      <c r="C51" s="140">
        <v>6477.7100000000009</v>
      </c>
      <c r="D51" s="247">
        <f t="shared" si="11"/>
        <v>1.6931680630006999E-2</v>
      </c>
      <c r="E51" s="215">
        <f t="shared" si="12"/>
        <v>1.4179578146763934E-2</v>
      </c>
      <c r="F51" s="52">
        <f t="shared" si="13"/>
        <v>-0.17159431113793841</v>
      </c>
      <c r="H51" s="19">
        <v>1981.6600000000003</v>
      </c>
      <c r="I51" s="140">
        <v>1578.9110000000001</v>
      </c>
      <c r="J51" s="247">
        <f t="shared" si="14"/>
        <v>1.5650869186909992E-2</v>
      </c>
      <c r="K51" s="215">
        <f t="shared" si="15"/>
        <v>1.2254745741216405E-2</v>
      </c>
      <c r="L51" s="52">
        <f t="shared" si="16"/>
        <v>-0.20323819424119183</v>
      </c>
      <c r="N51" s="40">
        <f t="shared" si="9"/>
        <v>2.5342573492644673</v>
      </c>
      <c r="O51" s="143">
        <f t="shared" si="10"/>
        <v>2.4374524330357485</v>
      </c>
      <c r="P51" s="52">
        <f t="shared" si="17"/>
        <v>-3.8198534279407358E-2</v>
      </c>
    </row>
    <row r="52" spans="1:16" ht="20.100000000000001" customHeight="1" x14ac:dyDescent="0.25">
      <c r="A52" s="38" t="s">
        <v>191</v>
      </c>
      <c r="B52" s="19">
        <v>1704.7500000000007</v>
      </c>
      <c r="C52" s="140">
        <v>2747.7900000000013</v>
      </c>
      <c r="D52" s="247">
        <f t="shared" si="11"/>
        <v>3.6913254641932464E-3</v>
      </c>
      <c r="E52" s="215">
        <f t="shared" si="12"/>
        <v>6.0148575709465975E-3</v>
      </c>
      <c r="F52" s="52">
        <f t="shared" si="13"/>
        <v>0.61184337879454476</v>
      </c>
      <c r="H52" s="19">
        <v>568.71900000000028</v>
      </c>
      <c r="I52" s="140">
        <v>871.82799999999997</v>
      </c>
      <c r="J52" s="247">
        <f t="shared" si="14"/>
        <v>4.491661875957665E-3</v>
      </c>
      <c r="K52" s="215">
        <f t="shared" si="15"/>
        <v>6.7667084908986106E-3</v>
      </c>
      <c r="L52" s="52">
        <f t="shared" si="16"/>
        <v>0.53296795078061321</v>
      </c>
      <c r="N52" s="40">
        <f t="shared" ref="N52" si="18">(H52/B52)*10</f>
        <v>3.3360844698636165</v>
      </c>
      <c r="O52" s="143">
        <f t="shared" ref="O52" si="19">(I52/C52)*10</f>
        <v>3.1728334406923366</v>
      </c>
      <c r="P52" s="52">
        <f t="shared" ref="P52" si="20">(O52-N52)/N52</f>
        <v>-4.8934920756953673E-2</v>
      </c>
    </row>
    <row r="53" spans="1:16" ht="20.100000000000001" customHeight="1" x14ac:dyDescent="0.25">
      <c r="A53" s="38" t="s">
        <v>192</v>
      </c>
      <c r="B53" s="19">
        <v>1381.3999999999996</v>
      </c>
      <c r="C53" s="140">
        <v>1588.1399999999999</v>
      </c>
      <c r="D53" s="247">
        <f t="shared" si="11"/>
        <v>2.9911699640630869E-3</v>
      </c>
      <c r="E53" s="215">
        <f t="shared" si="12"/>
        <v>3.4764068224730142E-3</v>
      </c>
      <c r="F53" s="52">
        <f t="shared" si="13"/>
        <v>0.14965976545533538</v>
      </c>
      <c r="H53" s="19">
        <v>584.81699999999989</v>
      </c>
      <c r="I53" s="140">
        <v>767.16799999999989</v>
      </c>
      <c r="J53" s="247">
        <f t="shared" si="14"/>
        <v>4.6188015932506774E-3</v>
      </c>
      <c r="K53" s="215">
        <f t="shared" si="15"/>
        <v>5.9543880439096985E-3</v>
      </c>
      <c r="L53" s="52">
        <f t="shared" si="16"/>
        <v>0.3118086512532981</v>
      </c>
      <c r="N53" s="40">
        <f t="shared" si="9"/>
        <v>4.2335094831330542</v>
      </c>
      <c r="O53" s="143">
        <f t="shared" si="10"/>
        <v>4.8306068734494438</v>
      </c>
      <c r="P53" s="52">
        <f t="shared" si="17"/>
        <v>0.14104075890117088</v>
      </c>
    </row>
    <row r="54" spans="1:16" ht="20.100000000000001" customHeight="1" x14ac:dyDescent="0.25">
      <c r="A54" s="38" t="s">
        <v>193</v>
      </c>
      <c r="B54" s="19">
        <v>1563.8400000000004</v>
      </c>
      <c r="C54" s="140">
        <v>1557.8000000000004</v>
      </c>
      <c r="D54" s="247">
        <f t="shared" si="11"/>
        <v>3.3862105375708847E-3</v>
      </c>
      <c r="E54" s="215">
        <f t="shared" si="12"/>
        <v>3.4099931668797861E-3</v>
      </c>
      <c r="F54" s="52">
        <f t="shared" si="13"/>
        <v>-3.8622877020666833E-3</v>
      </c>
      <c r="H54" s="19">
        <v>621.89899999999989</v>
      </c>
      <c r="I54" s="140">
        <v>664.19899999999984</v>
      </c>
      <c r="J54" s="247">
        <f t="shared" si="14"/>
        <v>4.9116699617846324E-3</v>
      </c>
      <c r="K54" s="215">
        <f t="shared" si="15"/>
        <v>5.155192323424305E-3</v>
      </c>
      <c r="L54" s="52">
        <f t="shared" si="16"/>
        <v>6.8017475506472858E-2</v>
      </c>
      <c r="N54" s="40">
        <f t="shared" ref="N54" si="21">(H54/B54)*10</f>
        <v>3.9767431450787787</v>
      </c>
      <c r="O54" s="143">
        <f t="shared" ref="O54" si="22">(I54/C54)*10</f>
        <v>4.2636988060084713</v>
      </c>
      <c r="P54" s="52">
        <f t="shared" ref="P54" si="23">(O54-N54)/N54</f>
        <v>7.215845994096963E-2</v>
      </c>
    </row>
    <row r="55" spans="1:16" ht="20.100000000000001" customHeight="1" x14ac:dyDescent="0.25">
      <c r="A55" s="38" t="s">
        <v>194</v>
      </c>
      <c r="B55" s="19">
        <v>2143.5100000000002</v>
      </c>
      <c r="C55" s="140">
        <v>1539.4999999999998</v>
      </c>
      <c r="D55" s="247">
        <f t="shared" si="11"/>
        <v>4.6413802878738017E-3</v>
      </c>
      <c r="E55" s="215">
        <f t="shared" si="12"/>
        <v>3.3699348314362746E-3</v>
      </c>
      <c r="F55" s="52">
        <f t="shared" si="13"/>
        <v>-0.2817854826896074</v>
      </c>
      <c r="H55" s="19">
        <v>607.50200000000018</v>
      </c>
      <c r="I55" s="140">
        <v>487.81100000000015</v>
      </c>
      <c r="J55" s="247">
        <f t="shared" si="14"/>
        <v>4.7979645008660397E-3</v>
      </c>
      <c r="K55" s="215">
        <f t="shared" si="15"/>
        <v>3.7861537317610164E-3</v>
      </c>
      <c r="L55" s="52">
        <f t="shared" si="16"/>
        <v>-0.19702157359152728</v>
      </c>
      <c r="N55" s="40">
        <f t="shared" ref="N55" si="24">(H55/B55)*10</f>
        <v>2.8341458635602357</v>
      </c>
      <c r="O55" s="143">
        <f t="shared" ref="O55" si="25">(I55/C55)*10</f>
        <v>3.1686326729457632</v>
      </c>
      <c r="P55" s="52">
        <f t="shared" ref="P55" si="26">(O55-N55)/N55</f>
        <v>0.11802032269621698</v>
      </c>
    </row>
    <row r="56" spans="1:16" ht="20.100000000000001" customHeight="1" x14ac:dyDescent="0.25">
      <c r="A56" s="38" t="s">
        <v>195</v>
      </c>
      <c r="B56" s="19">
        <v>1607.1899999999996</v>
      </c>
      <c r="C56" s="140">
        <v>1722.8399999999997</v>
      </c>
      <c r="D56" s="247">
        <f t="shared" si="11"/>
        <v>3.4800770627932188E-3</v>
      </c>
      <c r="E56" s="215">
        <f t="shared" si="12"/>
        <v>3.7712624390981949E-3</v>
      </c>
      <c r="F56" s="52">
        <f t="shared" si="13"/>
        <v>7.1957889235249178E-2</v>
      </c>
      <c r="H56" s="19">
        <v>510.0630000000001</v>
      </c>
      <c r="I56" s="140">
        <v>478.15500000000003</v>
      </c>
      <c r="J56" s="247">
        <f t="shared" si="14"/>
        <v>4.0284051199917601E-3</v>
      </c>
      <c r="K56" s="215">
        <f t="shared" si="15"/>
        <v>3.7112085164340046E-3</v>
      </c>
      <c r="L56" s="52">
        <f t="shared" si="16"/>
        <v>-6.255697825562738E-2</v>
      </c>
      <c r="N56" s="40">
        <f t="shared" ref="N56" si="27">(H56/B56)*10</f>
        <v>3.1736322401209578</v>
      </c>
      <c r="O56" s="143">
        <f t="shared" ref="O56" si="28">(I56/C56)*10</f>
        <v>2.7753883123215162</v>
      </c>
      <c r="P56" s="52">
        <f t="shared" ref="P56" si="29">(O56-N56)/N56</f>
        <v>-0.12548521620270128</v>
      </c>
    </row>
    <row r="57" spans="1:16" ht="20.100000000000001" customHeight="1" x14ac:dyDescent="0.25">
      <c r="A57" s="38" t="s">
        <v>196</v>
      </c>
      <c r="B57" s="19">
        <v>867.37000000000035</v>
      </c>
      <c r="C57" s="140">
        <v>1442.9400000000003</v>
      </c>
      <c r="D57" s="247">
        <f t="shared" si="11"/>
        <v>1.8781316720207046E-3</v>
      </c>
      <c r="E57" s="215">
        <f t="shared" si="12"/>
        <v>3.1585669150195907E-3</v>
      </c>
      <c r="F57" s="52">
        <f t="shared" si="13"/>
        <v>0.66358070950113524</v>
      </c>
      <c r="H57" s="19">
        <v>282.65000000000003</v>
      </c>
      <c r="I57" s="140">
        <v>330.22099999999989</v>
      </c>
      <c r="J57" s="247">
        <f t="shared" si="14"/>
        <v>2.2323295498118292E-3</v>
      </c>
      <c r="K57" s="215">
        <f t="shared" si="15"/>
        <v>2.5630161506318095E-3</v>
      </c>
      <c r="L57" s="52">
        <f t="shared" ref="L57:L58" si="30">(I57-H57)/H57</f>
        <v>0.16830355563417601</v>
      </c>
      <c r="N57" s="40">
        <f t="shared" ref="N57:N58" si="31">(H57/B57)*10</f>
        <v>3.2587015921694307</v>
      </c>
      <c r="O57" s="143">
        <f t="shared" ref="O57:O58" si="32">(I57/C57)*10</f>
        <v>2.2885289755637785</v>
      </c>
      <c r="P57" s="52">
        <f t="shared" ref="P57:P58" si="33">(O57-N57)/N57</f>
        <v>-0.29771753846284971</v>
      </c>
    </row>
    <row r="58" spans="1:16" ht="20.100000000000001" customHeight="1" x14ac:dyDescent="0.25">
      <c r="A58" s="38" t="s">
        <v>197</v>
      </c>
      <c r="B58" s="19">
        <v>1045.9999999999998</v>
      </c>
      <c r="C58" s="140">
        <v>598.78</v>
      </c>
      <c r="D58" s="247">
        <f t="shared" si="11"/>
        <v>2.2649223848342183E-3</v>
      </c>
      <c r="E58" s="215">
        <f t="shared" si="12"/>
        <v>1.3107174916319668E-3</v>
      </c>
      <c r="F58" s="52">
        <f t="shared" si="13"/>
        <v>-0.42755258126195017</v>
      </c>
      <c r="H58" s="19">
        <v>391.83300000000003</v>
      </c>
      <c r="I58" s="140">
        <v>254.38300000000001</v>
      </c>
      <c r="J58" s="247">
        <f t="shared" si="14"/>
        <v>3.0946413744610594E-3</v>
      </c>
      <c r="K58" s="215">
        <f t="shared" si="15"/>
        <v>1.974398168033444E-3</v>
      </c>
      <c r="L58" s="52">
        <f t="shared" si="30"/>
        <v>-0.35078719760714389</v>
      </c>
      <c r="N58" s="40">
        <f t="shared" si="31"/>
        <v>3.7460133843212247</v>
      </c>
      <c r="O58" s="143">
        <f t="shared" si="32"/>
        <v>4.248354988476569</v>
      </c>
      <c r="P58" s="52">
        <f t="shared" si="33"/>
        <v>0.13410032282796244</v>
      </c>
    </row>
    <row r="59" spans="1:16" ht="20.100000000000001" customHeight="1" x14ac:dyDescent="0.25">
      <c r="A59" s="38" t="s">
        <v>198</v>
      </c>
      <c r="B59" s="19">
        <v>331.69000000000005</v>
      </c>
      <c r="C59" s="140">
        <v>328.39</v>
      </c>
      <c r="D59" s="247">
        <f t="shared" si="11"/>
        <v>7.1821425031134045E-4</v>
      </c>
      <c r="E59" s="215">
        <f t="shared" si="12"/>
        <v>7.1883916810351308E-4</v>
      </c>
      <c r="F59" s="52">
        <f t="shared" si="13"/>
        <v>-9.9490488106366414E-3</v>
      </c>
      <c r="H59" s="19">
        <v>194.49899999999994</v>
      </c>
      <c r="I59" s="140">
        <v>187.99600000000001</v>
      </c>
      <c r="J59" s="247">
        <f t="shared" si="14"/>
        <v>1.5361254735851786E-3</v>
      </c>
      <c r="K59" s="215">
        <f t="shared" si="15"/>
        <v>1.4591342896247601E-3</v>
      </c>
      <c r="L59" s="52">
        <f t="shared" si="16"/>
        <v>-3.3434619201126642E-2</v>
      </c>
      <c r="N59" s="40">
        <f t="shared" si="9"/>
        <v>5.8638789230908355</v>
      </c>
      <c r="O59" s="143">
        <f t="shared" si="10"/>
        <v>5.7247784646304698</v>
      </c>
      <c r="P59" s="52">
        <f t="shared" si="17"/>
        <v>-2.3721577523133131E-2</v>
      </c>
    </row>
    <row r="60" spans="1:16" ht="20.100000000000001" customHeight="1" x14ac:dyDescent="0.25">
      <c r="A60" s="38" t="s">
        <v>199</v>
      </c>
      <c r="B60" s="19">
        <v>180.36999999999998</v>
      </c>
      <c r="C60" s="140">
        <v>249.84</v>
      </c>
      <c r="D60" s="247">
        <f t="shared" si="11"/>
        <v>3.9055836572901337E-4</v>
      </c>
      <c r="E60" s="215">
        <f t="shared" si="12"/>
        <v>5.4689478290746284E-4</v>
      </c>
      <c r="F60" s="52">
        <f t="shared" si="13"/>
        <v>0.38515274158673857</v>
      </c>
      <c r="H60" s="19">
        <v>111.777</v>
      </c>
      <c r="I60" s="140">
        <v>171.19999999999996</v>
      </c>
      <c r="J60" s="247">
        <f t="shared" si="14"/>
        <v>8.8279886817377252E-4</v>
      </c>
      <c r="K60" s="215">
        <f t="shared" si="15"/>
        <v>1.3287718376122834E-3</v>
      </c>
      <c r="L60" s="52">
        <f t="shared" si="16"/>
        <v>0.53162099537471896</v>
      </c>
      <c r="N60" s="40">
        <f t="shared" si="9"/>
        <v>6.1970948605643965</v>
      </c>
      <c r="O60" s="143">
        <f t="shared" si="10"/>
        <v>6.8523855267371108</v>
      </c>
      <c r="P60" s="52">
        <f t="shared" si="17"/>
        <v>0.10574159036078302</v>
      </c>
    </row>
    <row r="61" spans="1:16" ht="20.100000000000001" customHeight="1" thickBot="1" x14ac:dyDescent="0.3">
      <c r="A61" s="8" t="s">
        <v>17</v>
      </c>
      <c r="B61" s="196">
        <f>B62-SUM(B39:B60)</f>
        <v>524.97000000008848</v>
      </c>
      <c r="C61" s="142">
        <f>C62-SUM(C39:C60)</f>
        <v>1047.9799999999814</v>
      </c>
      <c r="D61" s="247">
        <f t="shared" si="11"/>
        <v>1.136726868419331E-3</v>
      </c>
      <c r="E61" s="215">
        <f t="shared" si="12"/>
        <v>2.2940073430649721E-3</v>
      </c>
      <c r="F61" s="52">
        <f t="shared" si="13"/>
        <v>0.99626645332077024</v>
      </c>
      <c r="H61" s="19">
        <f>H62-SUM(H39:H60)</f>
        <v>289.19800000003306</v>
      </c>
      <c r="I61" s="140">
        <f>I62-SUM(I39:I60)</f>
        <v>409.60000000000582</v>
      </c>
      <c r="J61" s="247">
        <f t="shared" si="14"/>
        <v>2.2840447236743503E-3</v>
      </c>
      <c r="K61" s="215">
        <f t="shared" si="15"/>
        <v>3.1791176675584065E-3</v>
      </c>
      <c r="L61" s="52">
        <f t="shared" si="16"/>
        <v>0.41633068001839224</v>
      </c>
      <c r="N61" s="40">
        <f t="shared" si="9"/>
        <v>5.5088481246544436</v>
      </c>
      <c r="O61" s="143">
        <f t="shared" si="10"/>
        <v>3.9084715357164557</v>
      </c>
      <c r="P61" s="52">
        <f t="shared" si="17"/>
        <v>-0.29051020335369576</v>
      </c>
    </row>
    <row r="62" spans="1:16" s="1" customFormat="1" ht="26.25" customHeight="1" thickBot="1" x14ac:dyDescent="0.3">
      <c r="A62" s="12" t="s">
        <v>18</v>
      </c>
      <c r="B62" s="17">
        <v>461825.97999999992</v>
      </c>
      <c r="C62" s="145">
        <v>456833.76000000007</v>
      </c>
      <c r="D62" s="253">
        <f>SUM(D39:D61)</f>
        <v>1.0000000000000002</v>
      </c>
      <c r="E62" s="254">
        <f>SUM(E39:E61)</f>
        <v>0.99999999999999978</v>
      </c>
      <c r="F62" s="57">
        <f t="shared" si="13"/>
        <v>-1.0809742665407988E-2</v>
      </c>
      <c r="H62" s="17">
        <v>126616.61000000004</v>
      </c>
      <c r="I62" s="145">
        <v>128840.78000000001</v>
      </c>
      <c r="J62" s="253">
        <f t="shared" si="14"/>
        <v>1</v>
      </c>
      <c r="K62" s="254">
        <f t="shared" si="15"/>
        <v>1</v>
      </c>
      <c r="L62" s="57">
        <f t="shared" si="16"/>
        <v>1.7566178718573876E-2</v>
      </c>
      <c r="N62" s="37">
        <f t="shared" si="9"/>
        <v>2.7416519529715515</v>
      </c>
      <c r="O62" s="150">
        <f t="shared" si="10"/>
        <v>2.8202990076740386</v>
      </c>
      <c r="P62" s="57">
        <f t="shared" si="17"/>
        <v>2.8686009767667688E-2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B37</f>
        <v>jan-abr</v>
      </c>
      <c r="C66" s="352"/>
      <c r="D66" s="358" t="str">
        <f>B66</f>
        <v>jan-abr</v>
      </c>
      <c r="E66" s="352"/>
      <c r="F66" s="131" t="str">
        <f>F37</f>
        <v>2024 / 2023</v>
      </c>
      <c r="H66" s="347" t="str">
        <f>B66</f>
        <v>jan-abr</v>
      </c>
      <c r="I66" s="352"/>
      <c r="J66" s="358" t="str">
        <f>B66</f>
        <v>jan-abr</v>
      </c>
      <c r="K66" s="348"/>
      <c r="L66" s="131" t="str">
        <f>F66</f>
        <v>2024 / 2023</v>
      </c>
      <c r="N66" s="347" t="str">
        <f>B66</f>
        <v>jan-abr</v>
      </c>
      <c r="O66" s="348"/>
      <c r="P66" s="131" t="str">
        <f>L66</f>
        <v>2024 / 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167</v>
      </c>
      <c r="B68" s="39">
        <v>76319.89999999998</v>
      </c>
      <c r="C68" s="147">
        <v>82823.380000000034</v>
      </c>
      <c r="D68" s="247">
        <f>B68/$B$96</f>
        <v>0.14158582378244611</v>
      </c>
      <c r="E68" s="246">
        <f>C68/$C$96</f>
        <v>0.1394548752576367</v>
      </c>
      <c r="F68" s="61">
        <f>(C68-B68)/B68</f>
        <v>8.5213424021782724E-2</v>
      </c>
      <c r="H68" s="19">
        <v>33217.171999999991</v>
      </c>
      <c r="I68" s="147">
        <v>33035.210999999988</v>
      </c>
      <c r="J68" s="245">
        <f>H68/$H$96</f>
        <v>0.21548837458986336</v>
      </c>
      <c r="K68" s="246">
        <f>I68/$I$96</f>
        <v>0.1991821375009997</v>
      </c>
      <c r="L68" s="58">
        <f>(I68-H68)/H68</f>
        <v>-5.4779196735954229E-3</v>
      </c>
      <c r="N68" s="41">
        <f t="shared" ref="N68:N96" si="34">(H68/B68)*10</f>
        <v>4.3523605245813997</v>
      </c>
      <c r="O68" s="149">
        <f t="shared" ref="O68:O96" si="35">(I68/C68)*10</f>
        <v>3.9886335235292227</v>
      </c>
      <c r="P68" s="61">
        <f>(O68-N68)/N68</f>
        <v>-8.3570053307373784E-2</v>
      </c>
    </row>
    <row r="69" spans="1:16" ht="20.100000000000001" customHeight="1" x14ac:dyDescent="0.25">
      <c r="A69" t="s">
        <v>168</v>
      </c>
      <c r="B69" s="19">
        <v>69903.409999999931</v>
      </c>
      <c r="C69" s="140">
        <v>81691.079999999987</v>
      </c>
      <c r="D69" s="247">
        <f t="shared" ref="D69:D95" si="36">B69/$B$96</f>
        <v>0.12968219153919322</v>
      </c>
      <c r="E69" s="215">
        <f t="shared" ref="E69:E95" si="37">C69/$C$96</f>
        <v>0.13754835133583795</v>
      </c>
      <c r="F69" s="52">
        <f t="shared" ref="F69:F96" si="38">(C69-B69)/B69</f>
        <v>0.16862796822072154</v>
      </c>
      <c r="H69" s="19">
        <v>21609.300999999996</v>
      </c>
      <c r="I69" s="140">
        <v>25166.282000000014</v>
      </c>
      <c r="J69" s="214">
        <f t="shared" ref="J69:J96" si="39">H69/$H$96</f>
        <v>0.14018511715907392</v>
      </c>
      <c r="K69" s="215">
        <f t="shared" ref="K69:K96" si="40">I69/$I$96</f>
        <v>0.15173730362167018</v>
      </c>
      <c r="L69" s="59">
        <f t="shared" ref="L69:L96" si="41">(I69-H69)/H69</f>
        <v>0.16460416743697626</v>
      </c>
      <c r="N69" s="40">
        <f t="shared" si="34"/>
        <v>3.0913085642030937</v>
      </c>
      <c r="O69" s="143">
        <f t="shared" si="35"/>
        <v>3.0806646209108779</v>
      </c>
      <c r="P69" s="52">
        <f t="shared" ref="P69:P96" si="42">(O69-N69)/N69</f>
        <v>-3.4431837104426186E-3</v>
      </c>
    </row>
    <row r="70" spans="1:16" ht="20.100000000000001" customHeight="1" x14ac:dyDescent="0.25">
      <c r="A70" s="38" t="s">
        <v>169</v>
      </c>
      <c r="B70" s="19">
        <v>59295.070000000014</v>
      </c>
      <c r="C70" s="140">
        <v>60967.130000000026</v>
      </c>
      <c r="D70" s="247">
        <f t="shared" si="36"/>
        <v>0.11000199596943668</v>
      </c>
      <c r="E70" s="215">
        <f t="shared" si="37"/>
        <v>0.10265414800707386</v>
      </c>
      <c r="F70" s="52">
        <f t="shared" si="38"/>
        <v>2.819897168516728E-2</v>
      </c>
      <c r="H70" s="19">
        <v>19671.857000000011</v>
      </c>
      <c r="I70" s="140">
        <v>19709.835000000006</v>
      </c>
      <c r="J70" s="214">
        <f t="shared" si="39"/>
        <v>0.12761641749918473</v>
      </c>
      <c r="K70" s="215">
        <f t="shared" si="40"/>
        <v>0.11883826215282897</v>
      </c>
      <c r="L70" s="59">
        <f t="shared" si="41"/>
        <v>1.9305752375078518E-3</v>
      </c>
      <c r="N70" s="40">
        <f t="shared" si="34"/>
        <v>3.3176210096387448</v>
      </c>
      <c r="O70" s="143">
        <f t="shared" si="35"/>
        <v>3.2328625277260055</v>
      </c>
      <c r="P70" s="52">
        <f t="shared" si="42"/>
        <v>-2.5547969965975324E-2</v>
      </c>
    </row>
    <row r="71" spans="1:16" ht="20.100000000000001" customHeight="1" x14ac:dyDescent="0.25">
      <c r="A71" s="38" t="s">
        <v>170</v>
      </c>
      <c r="B71" s="19">
        <v>40310.12000000001</v>
      </c>
      <c r="C71" s="140">
        <v>40182.759999999995</v>
      </c>
      <c r="D71" s="247">
        <f t="shared" si="36"/>
        <v>7.4781826849475153E-2</v>
      </c>
      <c r="E71" s="215">
        <f t="shared" si="37"/>
        <v>6.7658211767106707E-2</v>
      </c>
      <c r="F71" s="52">
        <f t="shared" si="38"/>
        <v>-3.1595043626765464E-3</v>
      </c>
      <c r="H71" s="19">
        <v>15312.976000000004</v>
      </c>
      <c r="I71" s="140">
        <v>16127.824999999997</v>
      </c>
      <c r="J71" s="214">
        <f t="shared" si="39"/>
        <v>9.9339230575486367E-2</v>
      </c>
      <c r="K71" s="215">
        <f t="shared" si="40"/>
        <v>9.7240930495102976E-2</v>
      </c>
      <c r="L71" s="59">
        <f t="shared" si="41"/>
        <v>5.3212974408109348E-2</v>
      </c>
      <c r="N71" s="40">
        <f t="shared" si="34"/>
        <v>3.7987919658884666</v>
      </c>
      <c r="O71" s="143">
        <f t="shared" si="35"/>
        <v>4.0136180292244736</v>
      </c>
      <c r="P71" s="52">
        <f t="shared" si="42"/>
        <v>5.6551152383456003E-2</v>
      </c>
    </row>
    <row r="72" spans="1:16" ht="20.100000000000001" customHeight="1" x14ac:dyDescent="0.25">
      <c r="A72" s="38" t="s">
        <v>172</v>
      </c>
      <c r="B72" s="19">
        <v>13529.849999999995</v>
      </c>
      <c r="C72" s="140">
        <v>66585.899999999994</v>
      </c>
      <c r="D72" s="247">
        <f t="shared" si="36"/>
        <v>2.5100071644524276E-2</v>
      </c>
      <c r="E72" s="215">
        <f t="shared" si="37"/>
        <v>0.11211482045791257</v>
      </c>
      <c r="F72" s="52">
        <f t="shared" si="38"/>
        <v>3.9214071109435822</v>
      </c>
      <c r="H72" s="19">
        <v>2973</v>
      </c>
      <c r="I72" s="140">
        <v>14461.569000000001</v>
      </c>
      <c r="J72" s="214">
        <f t="shared" si="39"/>
        <v>1.9286618910714735E-2</v>
      </c>
      <c r="K72" s="215">
        <f t="shared" si="40"/>
        <v>8.7194424913411214E-2</v>
      </c>
      <c r="L72" s="59">
        <f t="shared" si="41"/>
        <v>3.864301715438951</v>
      </c>
      <c r="N72" s="40">
        <f t="shared" si="34"/>
        <v>2.1973636071353351</v>
      </c>
      <c r="O72" s="143">
        <f t="shared" si="35"/>
        <v>2.1718665663451278</v>
      </c>
      <c r="P72" s="52">
        <f t="shared" si="42"/>
        <v>-1.1603469133379963E-2</v>
      </c>
    </row>
    <row r="73" spans="1:16" ht="20.100000000000001" customHeight="1" x14ac:dyDescent="0.25">
      <c r="A73" s="38" t="s">
        <v>176</v>
      </c>
      <c r="B73" s="19">
        <v>108876.7</v>
      </c>
      <c r="C73" s="140">
        <v>98979.010000000038</v>
      </c>
      <c r="D73" s="247">
        <f t="shared" si="36"/>
        <v>0.2019839813759485</v>
      </c>
      <c r="E73" s="215">
        <f t="shared" si="37"/>
        <v>0.16665711412253853</v>
      </c>
      <c r="F73" s="52">
        <f t="shared" si="38"/>
        <v>-9.0907329116330302E-2</v>
      </c>
      <c r="H73" s="19">
        <v>15318.569999999998</v>
      </c>
      <c r="I73" s="140">
        <v>11364.586999999994</v>
      </c>
      <c r="J73" s="214">
        <f t="shared" si="39"/>
        <v>9.9375520298387948E-2</v>
      </c>
      <c r="K73" s="215">
        <f t="shared" si="40"/>
        <v>6.8521515738951183E-2</v>
      </c>
      <c r="L73" s="59">
        <f t="shared" si="41"/>
        <v>-0.25811697828191565</v>
      </c>
      <c r="N73" s="40">
        <f t="shared" si="34"/>
        <v>1.4069649429124871</v>
      </c>
      <c r="O73" s="143">
        <f t="shared" si="35"/>
        <v>1.148181518485585</v>
      </c>
      <c r="P73" s="52">
        <f t="shared" si="42"/>
        <v>-0.18393025763044782</v>
      </c>
    </row>
    <row r="74" spans="1:16" ht="20.100000000000001" customHeight="1" x14ac:dyDescent="0.25">
      <c r="A74" s="38" t="s">
        <v>177</v>
      </c>
      <c r="B74" s="19">
        <v>34337.25</v>
      </c>
      <c r="C74" s="140">
        <v>29248.190000000006</v>
      </c>
      <c r="D74" s="247">
        <f t="shared" si="36"/>
        <v>6.3701181836897047E-2</v>
      </c>
      <c r="E74" s="215">
        <f t="shared" si="37"/>
        <v>4.9246996294544564E-2</v>
      </c>
      <c r="F74" s="52">
        <f t="shared" si="38"/>
        <v>-0.14820814130426851</v>
      </c>
      <c r="H74" s="19">
        <v>12447.189000000006</v>
      </c>
      <c r="I74" s="140">
        <v>10535.268999999998</v>
      </c>
      <c r="J74" s="214">
        <f t="shared" si="39"/>
        <v>8.0748130088341918E-2</v>
      </c>
      <c r="K74" s="215">
        <f t="shared" si="40"/>
        <v>6.3521234920158987E-2</v>
      </c>
      <c r="L74" s="59">
        <f t="shared" si="41"/>
        <v>-0.15360255235137882</v>
      </c>
      <c r="N74" s="40">
        <f t="shared" si="34"/>
        <v>3.6249813249459422</v>
      </c>
      <c r="O74" s="143">
        <f t="shared" si="35"/>
        <v>3.6020242620141607</v>
      </c>
      <c r="P74" s="52">
        <f t="shared" si="42"/>
        <v>-6.3330155037760938E-3</v>
      </c>
    </row>
    <row r="75" spans="1:16" ht="20.100000000000001" customHeight="1" x14ac:dyDescent="0.25">
      <c r="A75" s="38" t="s">
        <v>182</v>
      </c>
      <c r="B75" s="19">
        <v>13378.049999999997</v>
      </c>
      <c r="C75" s="140">
        <v>13516.21</v>
      </c>
      <c r="D75" s="247">
        <f t="shared" si="36"/>
        <v>2.4818457962507198E-2</v>
      </c>
      <c r="E75" s="215">
        <f t="shared" si="37"/>
        <v>2.2758083279214407E-2</v>
      </c>
      <c r="F75" s="52">
        <f t="shared" si="38"/>
        <v>1.0327364600969625E-2</v>
      </c>
      <c r="H75" s="19">
        <v>3779.0129999999995</v>
      </c>
      <c r="I75" s="140">
        <v>4213.0739999999996</v>
      </c>
      <c r="J75" s="214">
        <f t="shared" si="39"/>
        <v>2.451543343075574E-2</v>
      </c>
      <c r="K75" s="215">
        <f t="shared" si="40"/>
        <v>2.5402261991603052E-2</v>
      </c>
      <c r="L75" s="59">
        <f t="shared" si="41"/>
        <v>0.11486094384962428</v>
      </c>
      <c r="N75" s="40">
        <f t="shared" si="34"/>
        <v>2.8247861235381837</v>
      </c>
      <c r="O75" s="143">
        <f t="shared" si="35"/>
        <v>3.1170527832876225</v>
      </c>
      <c r="P75" s="52">
        <f t="shared" si="42"/>
        <v>0.10346505787254448</v>
      </c>
    </row>
    <row r="76" spans="1:16" ht="20.100000000000001" customHeight="1" x14ac:dyDescent="0.25">
      <c r="A76" s="38" t="s">
        <v>184</v>
      </c>
      <c r="B76" s="19">
        <v>1433.0099999999998</v>
      </c>
      <c r="C76" s="140">
        <v>1449.4699999999993</v>
      </c>
      <c r="D76" s="247">
        <f t="shared" si="36"/>
        <v>2.6584665511679537E-3</v>
      </c>
      <c r="E76" s="215">
        <f t="shared" si="37"/>
        <v>2.4405627739375823E-3</v>
      </c>
      <c r="F76" s="52">
        <f t="shared" si="38"/>
        <v>1.1486312028527075E-2</v>
      </c>
      <c r="H76" s="19">
        <v>3456.058</v>
      </c>
      <c r="I76" s="140">
        <v>3651.9770000000012</v>
      </c>
      <c r="J76" s="214">
        <f t="shared" si="39"/>
        <v>2.2420340928128807E-2</v>
      </c>
      <c r="K76" s="215">
        <f t="shared" si="40"/>
        <v>2.2019189917221627E-2</v>
      </c>
      <c r="L76" s="59">
        <f t="shared" si="41"/>
        <v>5.6688574092217558E-2</v>
      </c>
      <c r="N76" s="40">
        <f t="shared" si="34"/>
        <v>24.117473011353727</v>
      </c>
      <c r="O76" s="143">
        <f t="shared" si="35"/>
        <v>25.195257576907441</v>
      </c>
      <c r="P76" s="52">
        <f t="shared" si="42"/>
        <v>4.4688950830227003E-2</v>
      </c>
    </row>
    <row r="77" spans="1:16" ht="20.100000000000001" customHeight="1" x14ac:dyDescent="0.25">
      <c r="A77" s="38" t="s">
        <v>187</v>
      </c>
      <c r="B77" s="19">
        <v>5698.4900000000016</v>
      </c>
      <c r="C77" s="140">
        <v>7088.7899999999991</v>
      </c>
      <c r="D77" s="247">
        <f t="shared" si="36"/>
        <v>1.0571625499588334E-2</v>
      </c>
      <c r="E77" s="215">
        <f t="shared" si="37"/>
        <v>1.1935836537673081E-2</v>
      </c>
      <c r="F77" s="52">
        <f t="shared" si="38"/>
        <v>0.24397691318226356</v>
      </c>
      <c r="H77" s="19">
        <v>2255.203</v>
      </c>
      <c r="I77" s="140">
        <v>2678.1000000000008</v>
      </c>
      <c r="J77" s="214">
        <f t="shared" si="39"/>
        <v>1.4630084368415943E-2</v>
      </c>
      <c r="K77" s="215">
        <f t="shared" si="40"/>
        <v>1.6147306655357147E-2</v>
      </c>
      <c r="L77" s="59">
        <f t="shared" si="41"/>
        <v>0.18752059127271506</v>
      </c>
      <c r="N77" s="40">
        <f t="shared" si="34"/>
        <v>3.9575448934717783</v>
      </c>
      <c r="O77" s="143">
        <f t="shared" si="35"/>
        <v>3.7779367141641962</v>
      </c>
      <c r="P77" s="52">
        <f t="shared" si="42"/>
        <v>-4.5383737681373423E-2</v>
      </c>
    </row>
    <row r="78" spans="1:16" ht="20.100000000000001" customHeight="1" x14ac:dyDescent="0.25">
      <c r="A78" s="38" t="s">
        <v>188</v>
      </c>
      <c r="B78" s="19">
        <v>6113.1799999999985</v>
      </c>
      <c r="C78" s="140">
        <v>7286.0499999999993</v>
      </c>
      <c r="D78" s="247">
        <f t="shared" si="36"/>
        <v>1.134094287637135E-2</v>
      </c>
      <c r="E78" s="215">
        <f t="shared" si="37"/>
        <v>1.2267975466237955E-2</v>
      </c>
      <c r="F78" s="52">
        <f t="shared" si="38"/>
        <v>0.19185922874837663</v>
      </c>
      <c r="H78" s="19">
        <v>2420.4540000000002</v>
      </c>
      <c r="I78" s="140">
        <v>2654.0070000000014</v>
      </c>
      <c r="J78" s="214">
        <f t="shared" si="39"/>
        <v>1.570211028890519E-2</v>
      </c>
      <c r="K78" s="215">
        <f t="shared" si="40"/>
        <v>1.6002040586409944E-2</v>
      </c>
      <c r="L78" s="59">
        <f t="shared" si="41"/>
        <v>9.6491402026231951E-2</v>
      </c>
      <c r="N78" s="40">
        <f t="shared" si="34"/>
        <v>3.9594024713815079</v>
      </c>
      <c r="O78" s="143">
        <f t="shared" si="35"/>
        <v>3.6425868611936529</v>
      </c>
      <c r="P78" s="52">
        <f t="shared" si="42"/>
        <v>-8.0016015668473384E-2</v>
      </c>
    </row>
    <row r="79" spans="1:16" ht="20.100000000000001" customHeight="1" x14ac:dyDescent="0.25">
      <c r="A79" s="38" t="s">
        <v>189</v>
      </c>
      <c r="B79" s="19">
        <v>32141.660000000011</v>
      </c>
      <c r="C79" s="140">
        <v>25820.119999999995</v>
      </c>
      <c r="D79" s="247">
        <f t="shared" si="36"/>
        <v>5.9628005393551342E-2</v>
      </c>
      <c r="E79" s="215">
        <f t="shared" si="37"/>
        <v>4.3474941661849689E-2</v>
      </c>
      <c r="F79" s="52">
        <f t="shared" si="38"/>
        <v>-0.19667745847600943</v>
      </c>
      <c r="H79" s="19">
        <v>2402.4289999999992</v>
      </c>
      <c r="I79" s="140">
        <v>1896.7409999999995</v>
      </c>
      <c r="J79" s="214">
        <f t="shared" si="39"/>
        <v>1.5585177458139749E-2</v>
      </c>
      <c r="K79" s="215">
        <f t="shared" si="40"/>
        <v>1.1436189303158491E-2</v>
      </c>
      <c r="L79" s="59">
        <f t="shared" si="41"/>
        <v>-0.21049029960927038</v>
      </c>
      <c r="N79" s="40">
        <f t="shared" si="34"/>
        <v>0.74745019392277756</v>
      </c>
      <c r="O79" s="143">
        <f t="shared" si="35"/>
        <v>0.73459805763877162</v>
      </c>
      <c r="P79" s="52">
        <f t="shared" si="42"/>
        <v>-1.7194639038830398E-2</v>
      </c>
    </row>
    <row r="80" spans="1:16" ht="20.100000000000001" customHeight="1" x14ac:dyDescent="0.25">
      <c r="A80" s="38" t="s">
        <v>154</v>
      </c>
      <c r="B80" s="19">
        <v>3652.6200000000003</v>
      </c>
      <c r="C80" s="140">
        <v>4094.2900000000013</v>
      </c>
      <c r="D80" s="247">
        <f t="shared" si="36"/>
        <v>6.7762040000607761E-3</v>
      </c>
      <c r="E80" s="215">
        <f t="shared" si="37"/>
        <v>6.8938106754226798E-3</v>
      </c>
      <c r="F80" s="52">
        <f t="shared" si="38"/>
        <v>0.1209186830275257</v>
      </c>
      <c r="H80" s="19">
        <v>1339.6869999999994</v>
      </c>
      <c r="I80" s="140">
        <v>1881.4830000000004</v>
      </c>
      <c r="J80" s="214">
        <f t="shared" si="39"/>
        <v>8.690895603309344E-3</v>
      </c>
      <c r="K80" s="215">
        <f t="shared" si="40"/>
        <v>1.1344192885942022E-2</v>
      </c>
      <c r="L80" s="59">
        <f t="shared" si="41"/>
        <v>0.40441983836523099</v>
      </c>
      <c r="N80" s="40">
        <f t="shared" si="34"/>
        <v>3.6677426066768493</v>
      </c>
      <c r="O80" s="143">
        <f t="shared" si="35"/>
        <v>4.5953828380500648</v>
      </c>
      <c r="P80" s="52">
        <f t="shared" si="42"/>
        <v>0.25291857440718885</v>
      </c>
    </row>
    <row r="81" spans="1:16" ht="20.100000000000001" customHeight="1" x14ac:dyDescent="0.25">
      <c r="A81" s="38" t="s">
        <v>200</v>
      </c>
      <c r="B81" s="19">
        <v>4160.5</v>
      </c>
      <c r="C81" s="140">
        <v>6678.1399999999985</v>
      </c>
      <c r="D81" s="247">
        <f t="shared" si="36"/>
        <v>7.7184039791308315E-3</v>
      </c>
      <c r="E81" s="215">
        <f t="shared" si="37"/>
        <v>1.1244399596503226E-2</v>
      </c>
      <c r="F81" s="52">
        <f t="shared" ref="F81:F86" si="43">(C81-B81)/B81</f>
        <v>0.60512919120298003</v>
      </c>
      <c r="H81" s="19">
        <v>1107.9489999999998</v>
      </c>
      <c r="I81" s="140">
        <v>1667.9730000000006</v>
      </c>
      <c r="J81" s="214">
        <f t="shared" si="39"/>
        <v>7.1875513405676005E-3</v>
      </c>
      <c r="K81" s="215">
        <f t="shared" si="40"/>
        <v>1.0056858042588414E-2</v>
      </c>
      <c r="L81" s="59">
        <f>(I81-H81)/H81</f>
        <v>0.50546008886690708</v>
      </c>
      <c r="N81" s="40">
        <f t="shared" si="34"/>
        <v>2.6630188679245279</v>
      </c>
      <c r="O81" s="143">
        <f t="shared" si="35"/>
        <v>2.4976610253753306</v>
      </c>
      <c r="P81" s="52">
        <f>(O81-N81)/N81</f>
        <v>-6.2094131040863379E-2</v>
      </c>
    </row>
    <row r="82" spans="1:16" ht="20.100000000000001" customHeight="1" x14ac:dyDescent="0.25">
      <c r="A82" s="38" t="s">
        <v>201</v>
      </c>
      <c r="B82" s="19">
        <v>2674.71</v>
      </c>
      <c r="C82" s="140">
        <v>2227.7000000000003</v>
      </c>
      <c r="D82" s="247">
        <f t="shared" si="36"/>
        <v>4.9620219461653714E-3</v>
      </c>
      <c r="E82" s="215">
        <f t="shared" si="37"/>
        <v>3.7509170189798722E-3</v>
      </c>
      <c r="F82" s="52">
        <f>(C82-B82)/B82</f>
        <v>-0.16712466024354034</v>
      </c>
      <c r="H82" s="19">
        <v>1712.0200000000002</v>
      </c>
      <c r="I82" s="140">
        <v>1628.5350000000001</v>
      </c>
      <c r="J82" s="214">
        <f t="shared" si="39"/>
        <v>1.1106315946021475E-2</v>
      </c>
      <c r="K82" s="215">
        <f t="shared" si="40"/>
        <v>9.8190709995825565E-3</v>
      </c>
      <c r="L82" s="59">
        <f>(I82-H82)/H82</f>
        <v>-4.8764033130454153E-2</v>
      </c>
      <c r="N82" s="40">
        <f t="shared" si="34"/>
        <v>6.4007686814645339</v>
      </c>
      <c r="O82" s="143">
        <f t="shared" si="35"/>
        <v>7.3103873950711495</v>
      </c>
      <c r="P82" s="52">
        <f>(O82-N82)/N82</f>
        <v>0.14211085556656758</v>
      </c>
    </row>
    <row r="83" spans="1:16" ht="20.100000000000001" customHeight="1" x14ac:dyDescent="0.25">
      <c r="A83" s="38" t="s">
        <v>202</v>
      </c>
      <c r="B83" s="19">
        <v>6991.3600000000024</v>
      </c>
      <c r="C83" s="140">
        <v>11009.179999999998</v>
      </c>
      <c r="D83" s="247">
        <f t="shared" si="36"/>
        <v>1.2970109564604291E-2</v>
      </c>
      <c r="E83" s="215">
        <f t="shared" si="37"/>
        <v>1.8536840969166773E-2</v>
      </c>
      <c r="F83" s="52">
        <f>(C83-B83)/B83</f>
        <v>0.57468360948370489</v>
      </c>
      <c r="H83" s="19">
        <v>819.39800000000002</v>
      </c>
      <c r="I83" s="140">
        <v>1268.5</v>
      </c>
      <c r="J83" s="214">
        <f t="shared" si="39"/>
        <v>5.3156464723181406E-3</v>
      </c>
      <c r="K83" s="215">
        <f t="shared" si="40"/>
        <v>7.6482799344014547E-3</v>
      </c>
      <c r="L83" s="59">
        <f>(I83-H83)/H83</f>
        <v>0.5480877424645898</v>
      </c>
      <c r="N83" s="40">
        <f t="shared" si="34"/>
        <v>1.1720151730135477</v>
      </c>
      <c r="O83" s="143">
        <f t="shared" si="35"/>
        <v>1.1522202380195439</v>
      </c>
      <c r="P83" s="52">
        <f>(O83-N83)/N83</f>
        <v>-1.6889657616894222E-2</v>
      </c>
    </row>
    <row r="84" spans="1:16" ht="20.100000000000001" customHeight="1" x14ac:dyDescent="0.25">
      <c r="A84" s="38" t="s">
        <v>203</v>
      </c>
      <c r="B84" s="19">
        <v>528.5</v>
      </c>
      <c r="C84" s="140">
        <v>1211.6700000000003</v>
      </c>
      <c r="D84" s="247">
        <f t="shared" si="36"/>
        <v>9.8045343179200693E-4</v>
      </c>
      <c r="E84" s="215">
        <f t="shared" si="37"/>
        <v>2.0401641264027213E-3</v>
      </c>
      <c r="F84" s="52">
        <f t="shared" si="43"/>
        <v>1.2926584673604546</v>
      </c>
      <c r="H84" s="19">
        <v>595.05499999999984</v>
      </c>
      <c r="I84" s="140">
        <v>1030.2550000000001</v>
      </c>
      <c r="J84" s="214">
        <f t="shared" si="39"/>
        <v>3.8602754846671218E-3</v>
      </c>
      <c r="K84" s="215">
        <f t="shared" si="40"/>
        <v>6.21180815436876E-3</v>
      </c>
      <c r="L84" s="59">
        <f t="shared" si="41"/>
        <v>0.73136096663333705</v>
      </c>
      <c r="N84" s="40">
        <f t="shared" si="34"/>
        <v>11.259318826868492</v>
      </c>
      <c r="O84" s="143">
        <f t="shared" si="35"/>
        <v>8.502768905725155</v>
      </c>
      <c r="P84" s="52">
        <f t="shared" si="42"/>
        <v>-0.24482386221849312</v>
      </c>
    </row>
    <row r="85" spans="1:16" ht="20.100000000000001" customHeight="1" x14ac:dyDescent="0.25">
      <c r="A85" s="38" t="s">
        <v>204</v>
      </c>
      <c r="B85" s="19">
        <v>2737.8799999999997</v>
      </c>
      <c r="C85" s="140">
        <v>3392.64</v>
      </c>
      <c r="D85" s="247">
        <f t="shared" si="36"/>
        <v>5.0792125673315034E-3</v>
      </c>
      <c r="E85" s="215">
        <f t="shared" si="37"/>
        <v>5.7123989384889667E-3</v>
      </c>
      <c r="F85" s="52">
        <f t="shared" si="43"/>
        <v>0.23914853828509661</v>
      </c>
      <c r="H85" s="19">
        <v>910.07200000000023</v>
      </c>
      <c r="I85" s="140">
        <v>1011.4989999999997</v>
      </c>
      <c r="J85" s="214">
        <f t="shared" si="39"/>
        <v>5.9038721309492047E-3</v>
      </c>
      <c r="K85" s="215">
        <f t="shared" si="40"/>
        <v>6.0987209344636455E-3</v>
      </c>
      <c r="L85" s="59">
        <f t="shared" si="41"/>
        <v>0.11144942378185399</v>
      </c>
      <c r="N85" s="40">
        <f t="shared" si="34"/>
        <v>3.3240025128931889</v>
      </c>
      <c r="O85" s="143">
        <f t="shared" si="35"/>
        <v>2.9814510233918119</v>
      </c>
      <c r="P85" s="52">
        <f t="shared" si="42"/>
        <v>-0.10305392013775061</v>
      </c>
    </row>
    <row r="86" spans="1:16" ht="20.100000000000001" customHeight="1" x14ac:dyDescent="0.25">
      <c r="A86" s="38" t="s">
        <v>205</v>
      </c>
      <c r="B86" s="19">
        <v>2013.5099999999998</v>
      </c>
      <c r="C86" s="140">
        <v>2994.940000000001</v>
      </c>
      <c r="D86" s="247">
        <f t="shared" si="36"/>
        <v>3.7353884379328732E-3</v>
      </c>
      <c r="E86" s="215">
        <f t="shared" si="37"/>
        <v>5.042766717611699E-3</v>
      </c>
      <c r="F86" s="52">
        <f t="shared" si="43"/>
        <v>0.48742246127409417</v>
      </c>
      <c r="H86" s="19">
        <v>738.30899999999997</v>
      </c>
      <c r="I86" s="140">
        <v>967.48299999999961</v>
      </c>
      <c r="J86" s="214">
        <f t="shared" si="39"/>
        <v>4.7896011844436211E-3</v>
      </c>
      <c r="K86" s="215">
        <f t="shared" si="40"/>
        <v>5.8333313486594561E-3</v>
      </c>
      <c r="L86" s="59">
        <f t="shared" si="41"/>
        <v>0.31040390947421698</v>
      </c>
      <c r="N86" s="40">
        <f t="shared" si="34"/>
        <v>3.6667759286022914</v>
      </c>
      <c r="O86" s="143">
        <f t="shared" si="35"/>
        <v>3.2303919277180819</v>
      </c>
      <c r="P86" s="52">
        <f t="shared" si="42"/>
        <v>-0.11901027207041559</v>
      </c>
    </row>
    <row r="87" spans="1:16" ht="20.100000000000001" customHeight="1" x14ac:dyDescent="0.25">
      <c r="A87" s="38" t="s">
        <v>206</v>
      </c>
      <c r="B87" s="19">
        <v>4775.5100000000011</v>
      </c>
      <c r="C87" s="140">
        <v>3639.2600000000007</v>
      </c>
      <c r="D87" s="247">
        <f t="shared" si="36"/>
        <v>8.8593475270710466E-3</v>
      </c>
      <c r="E87" s="215">
        <f t="shared" si="37"/>
        <v>6.127648368493375E-3</v>
      </c>
      <c r="F87" s="52">
        <f t="shared" ref="F87:F88" si="44">(C87-B87)/B87</f>
        <v>-0.23793270247575657</v>
      </c>
      <c r="H87" s="19">
        <v>1115.6950000000004</v>
      </c>
      <c r="I87" s="140">
        <v>875.32200000000023</v>
      </c>
      <c r="J87" s="214">
        <f t="shared" si="39"/>
        <v>7.2378016433198395E-3</v>
      </c>
      <c r="K87" s="215">
        <f t="shared" si="40"/>
        <v>5.2776568299094618E-3</v>
      </c>
      <c r="L87" s="59">
        <f t="shared" ref="L87:L88" si="45">(I87-H87)/H87</f>
        <v>-0.21544687392163636</v>
      </c>
      <c r="N87" s="40">
        <f t="shared" si="34"/>
        <v>2.3362845015506202</v>
      </c>
      <c r="O87" s="143">
        <f t="shared" si="35"/>
        <v>2.4052197424751185</v>
      </c>
      <c r="P87" s="52">
        <f t="shared" ref="P87:P88" si="46">(O87-N87)/N87</f>
        <v>2.950635544547129E-2</v>
      </c>
    </row>
    <row r="88" spans="1:16" ht="20.100000000000001" customHeight="1" x14ac:dyDescent="0.25">
      <c r="A88" s="38" t="s">
        <v>207</v>
      </c>
      <c r="B88" s="19">
        <v>16648.379999999997</v>
      </c>
      <c r="C88" s="140">
        <v>14134.820000000009</v>
      </c>
      <c r="D88" s="247">
        <f t="shared" si="36"/>
        <v>3.0885451853883458E-2</v>
      </c>
      <c r="E88" s="215">
        <f t="shared" si="37"/>
        <v>2.3799675404326034E-2</v>
      </c>
      <c r="F88" s="52">
        <f t="shared" si="44"/>
        <v>-0.15097925443796867</v>
      </c>
      <c r="H88" s="19">
        <v>1011.0640000000001</v>
      </c>
      <c r="I88" s="140">
        <v>859.1039999999997</v>
      </c>
      <c r="J88" s="214">
        <f t="shared" si="39"/>
        <v>6.559033320666964E-3</v>
      </c>
      <c r="K88" s="215">
        <f t="shared" si="40"/>
        <v>5.1798721992621401E-3</v>
      </c>
      <c r="L88" s="59">
        <f t="shared" si="45"/>
        <v>-0.15029711274459417</v>
      </c>
      <c r="N88" s="40">
        <f t="shared" si="34"/>
        <v>0.60730473475497326</v>
      </c>
      <c r="O88" s="143">
        <f t="shared" si="35"/>
        <v>0.60779267086528099</v>
      </c>
      <c r="P88" s="52">
        <f t="shared" si="46"/>
        <v>8.0344525965962558E-4</v>
      </c>
    </row>
    <row r="89" spans="1:16" ht="20.100000000000001" customHeight="1" x14ac:dyDescent="0.25">
      <c r="A89" s="38" t="s">
        <v>208</v>
      </c>
      <c r="B89" s="19">
        <v>2373.2600000000002</v>
      </c>
      <c r="C89" s="140">
        <v>3329.81</v>
      </c>
      <c r="D89" s="247">
        <f t="shared" si="36"/>
        <v>4.4027831817118231E-3</v>
      </c>
      <c r="E89" s="215">
        <f t="shared" si="37"/>
        <v>5.6066081604207781E-3</v>
      </c>
      <c r="F89" s="52">
        <f t="shared" ref="F89:F94" si="47">(C89-B89)/B89</f>
        <v>0.40305318422760239</v>
      </c>
      <c r="H89" s="19">
        <v>500.30799999999999</v>
      </c>
      <c r="I89" s="140">
        <v>814.48899999999992</v>
      </c>
      <c r="J89" s="214">
        <f t="shared" si="39"/>
        <v>3.2456272230009645E-3</v>
      </c>
      <c r="K89" s="215">
        <f t="shared" si="40"/>
        <v>4.910871009452665E-3</v>
      </c>
      <c r="L89" s="59">
        <f t="shared" ref="L89:L94" si="48">(I89-H89)/H89</f>
        <v>0.62797516729694491</v>
      </c>
      <c r="N89" s="40">
        <f t="shared" si="34"/>
        <v>2.1081044639019741</v>
      </c>
      <c r="O89" s="143">
        <f t="shared" si="35"/>
        <v>2.446052477468684</v>
      </c>
      <c r="P89" s="52">
        <f t="shared" ref="P89:P92" si="49">(O89-N89)/N89</f>
        <v>0.16030895022212918</v>
      </c>
    </row>
    <row r="90" spans="1:16" ht="20.100000000000001" customHeight="1" x14ac:dyDescent="0.25">
      <c r="A90" s="38" t="s">
        <v>209</v>
      </c>
      <c r="B90" s="19">
        <v>346.84999999999997</v>
      </c>
      <c r="C90" s="140">
        <v>1518.9099999999999</v>
      </c>
      <c r="D90" s="247">
        <f t="shared" si="36"/>
        <v>6.4346314629528387E-4</v>
      </c>
      <c r="E90" s="215">
        <f t="shared" si="37"/>
        <v>2.5574832200470068E-3</v>
      </c>
      <c r="F90" s="52">
        <f t="shared" si="47"/>
        <v>3.3791552544327521</v>
      </c>
      <c r="H90" s="19">
        <v>128.69199999999998</v>
      </c>
      <c r="I90" s="140">
        <v>584.82399999999996</v>
      </c>
      <c r="J90" s="214">
        <f t="shared" si="39"/>
        <v>8.3485824448627656E-4</v>
      </c>
      <c r="K90" s="215">
        <f t="shared" si="40"/>
        <v>3.5261313869581366E-3</v>
      </c>
      <c r="L90" s="59">
        <f t="shared" si="48"/>
        <v>3.5443695023777702</v>
      </c>
      <c r="N90" s="40">
        <f t="shared" si="34"/>
        <v>3.7103070491566958</v>
      </c>
      <c r="O90" s="143">
        <f t="shared" si="35"/>
        <v>3.8502873771322861</v>
      </c>
      <c r="P90" s="52">
        <f t="shared" si="49"/>
        <v>3.7727424205337916E-2</v>
      </c>
    </row>
    <row r="91" spans="1:16" ht="20.100000000000001" customHeight="1" x14ac:dyDescent="0.25">
      <c r="A91" s="38" t="s">
        <v>210</v>
      </c>
      <c r="B91" s="19">
        <v>1845.9299999999998</v>
      </c>
      <c r="C91" s="140">
        <v>2439.5000000000009</v>
      </c>
      <c r="D91" s="247">
        <f t="shared" si="36"/>
        <v>3.424500290156706E-3</v>
      </c>
      <c r="E91" s="215">
        <f t="shared" si="37"/>
        <v>4.1075378497110928E-3</v>
      </c>
      <c r="F91" s="52">
        <f t="shared" si="47"/>
        <v>0.32155607200706482</v>
      </c>
      <c r="H91" s="19">
        <v>427.40400000000005</v>
      </c>
      <c r="I91" s="140">
        <v>536.14699999999993</v>
      </c>
      <c r="J91" s="214">
        <f t="shared" si="39"/>
        <v>2.7726801442701384E-3</v>
      </c>
      <c r="K91" s="215">
        <f t="shared" si="40"/>
        <v>3.2326388190694021E-3</v>
      </c>
      <c r="L91" s="59">
        <f t="shared" si="48"/>
        <v>0.25442672506574543</v>
      </c>
      <c r="N91" s="40">
        <f t="shared" si="34"/>
        <v>2.3153857405210387</v>
      </c>
      <c r="O91" s="143">
        <f t="shared" si="35"/>
        <v>2.1977741340438604</v>
      </c>
      <c r="P91" s="52">
        <f t="shared" si="49"/>
        <v>-5.0795685755027527E-2</v>
      </c>
    </row>
    <row r="92" spans="1:16" ht="20.100000000000001" customHeight="1" x14ac:dyDescent="0.25">
      <c r="A92" s="38" t="s">
        <v>211</v>
      </c>
      <c r="B92" s="19">
        <v>1831.5900000000001</v>
      </c>
      <c r="C92" s="140">
        <v>1674.34</v>
      </c>
      <c r="D92" s="247">
        <f t="shared" si="36"/>
        <v>3.3978972585353303E-3</v>
      </c>
      <c r="E92" s="215">
        <f t="shared" si="37"/>
        <v>2.8191903764235573E-3</v>
      </c>
      <c r="F92" s="52">
        <f t="shared" si="47"/>
        <v>-8.5854366970774143E-2</v>
      </c>
      <c r="H92" s="19">
        <v>517.14599999999984</v>
      </c>
      <c r="I92" s="140">
        <v>490.9</v>
      </c>
      <c r="J92" s="214">
        <f t="shared" si="39"/>
        <v>3.3548596781703597E-3</v>
      </c>
      <c r="K92" s="215">
        <f t="shared" si="40"/>
        <v>2.9598270554179536E-3</v>
      </c>
      <c r="L92" s="59">
        <f t="shared" si="48"/>
        <v>-5.0751625266365542E-2</v>
      </c>
      <c r="N92" s="40">
        <f t="shared" si="34"/>
        <v>2.8234812376132199</v>
      </c>
      <c r="O92" s="143">
        <f t="shared" si="35"/>
        <v>2.9319015253771634</v>
      </c>
      <c r="P92" s="52">
        <f t="shared" si="49"/>
        <v>3.8399507076446772E-2</v>
      </c>
    </row>
    <row r="93" spans="1:16" ht="20.100000000000001" customHeight="1" x14ac:dyDescent="0.25">
      <c r="A93" s="38" t="s">
        <v>212</v>
      </c>
      <c r="B93" s="19">
        <v>942.49999999999977</v>
      </c>
      <c r="C93" s="140">
        <v>573.82999999999993</v>
      </c>
      <c r="D93" s="247">
        <f t="shared" si="36"/>
        <v>1.7484907463840421E-3</v>
      </c>
      <c r="E93" s="215">
        <f t="shared" si="37"/>
        <v>9.6619325447825993E-4</v>
      </c>
      <c r="F93" s="52">
        <f t="shared" si="47"/>
        <v>-0.39116180371352777</v>
      </c>
      <c r="H93" s="19">
        <v>772.5859999999999</v>
      </c>
      <c r="I93" s="140">
        <v>488.58100000000002</v>
      </c>
      <c r="J93" s="214">
        <f t="shared" si="39"/>
        <v>5.011964937017643E-3</v>
      </c>
      <c r="K93" s="215">
        <f t="shared" si="40"/>
        <v>2.9458449023490717E-3</v>
      </c>
      <c r="L93" s="59">
        <f t="shared" si="48"/>
        <v>-0.36760308884706677</v>
      </c>
      <c r="N93" s="40">
        <f t="shared" ref="N93:N94" si="50">(H93/B93)*10</f>
        <v>8.1971989389920434</v>
      </c>
      <c r="O93" s="143">
        <f t="shared" ref="O93:O94" si="51">(I93/C93)*10</f>
        <v>8.5143857937019689</v>
      </c>
      <c r="P93" s="52">
        <f t="shared" ref="P93:P94" si="52">(O93-N93)/N93</f>
        <v>3.8694541522122421E-2</v>
      </c>
    </row>
    <row r="94" spans="1:16" ht="20.100000000000001" customHeight="1" x14ac:dyDescent="0.25">
      <c r="A94" s="38" t="s">
        <v>213</v>
      </c>
      <c r="B94" s="19">
        <v>1873.5900000000004</v>
      </c>
      <c r="C94" s="140">
        <v>1061.0600000000002</v>
      </c>
      <c r="D94" s="247">
        <f t="shared" si="36"/>
        <v>3.4758140875519139E-3</v>
      </c>
      <c r="E94" s="215">
        <f t="shared" si="37"/>
        <v>1.7865727037566924E-3</v>
      </c>
      <c r="F94" s="52">
        <f t="shared" si="47"/>
        <v>-0.4336754572772058</v>
      </c>
      <c r="H94" s="19">
        <v>654.63600000000019</v>
      </c>
      <c r="I94" s="140">
        <v>476.49099999999999</v>
      </c>
      <c r="J94" s="214">
        <f t="shared" si="39"/>
        <v>4.246792821135101E-3</v>
      </c>
      <c r="K94" s="215">
        <f t="shared" si="40"/>
        <v>2.8729495894543821E-3</v>
      </c>
      <c r="L94" s="59">
        <f t="shared" si="48"/>
        <v>-0.27212832780354296</v>
      </c>
      <c r="N94" s="40">
        <f t="shared" si="50"/>
        <v>3.4940195026660055</v>
      </c>
      <c r="O94" s="143">
        <f t="shared" si="51"/>
        <v>4.4907074058017447</v>
      </c>
      <c r="P94" s="52">
        <f t="shared" si="52"/>
        <v>0.28525539207072165</v>
      </c>
    </row>
    <row r="95" spans="1:16" ht="20.100000000000001" customHeight="1" thickBot="1" x14ac:dyDescent="0.3">
      <c r="A95" s="8" t="s">
        <v>17</v>
      </c>
      <c r="B95" s="19">
        <f>B96-SUM(B68:B94)</f>
        <v>24302.929999999935</v>
      </c>
      <c r="C95" s="140">
        <f>C96-SUM(C68:C94)</f>
        <v>18289.920000000042</v>
      </c>
      <c r="D95" s="247">
        <f t="shared" si="36"/>
        <v>4.5085886700285439E-2</v>
      </c>
      <c r="E95" s="215">
        <f t="shared" si="37"/>
        <v>3.0795875658203752E-2</v>
      </c>
      <c r="F95" s="52">
        <f t="shared" si="38"/>
        <v>-0.24741913835080417</v>
      </c>
      <c r="H95" s="19">
        <f>H96-SUM(H68:H94)</f>
        <v>6935.0819999999076</v>
      </c>
      <c r="I95" s="140">
        <f>I96-SUM(I68:I94)</f>
        <v>5778.2219999998924</v>
      </c>
      <c r="J95" s="214">
        <f t="shared" si="39"/>
        <v>4.4989668230257511E-2</v>
      </c>
      <c r="K95" s="215">
        <f t="shared" si="40"/>
        <v>3.4839148111246526E-2</v>
      </c>
      <c r="L95" s="59">
        <f t="shared" si="41"/>
        <v>-0.16681273559563253</v>
      </c>
      <c r="N95" s="40">
        <f t="shared" si="34"/>
        <v>2.8535991339315574</v>
      </c>
      <c r="O95" s="143">
        <f t="shared" si="35"/>
        <v>3.1592385313877145</v>
      </c>
      <c r="P95" s="52">
        <f t="shared" si="42"/>
        <v>0.10710663380215608</v>
      </c>
    </row>
    <row r="96" spans="1:16" s="1" customFormat="1" ht="26.25" customHeight="1" thickBot="1" x14ac:dyDescent="0.3">
      <c r="A96" s="12" t="s">
        <v>18</v>
      </c>
      <c r="B96" s="17">
        <v>539036.30999999994</v>
      </c>
      <c r="C96" s="145">
        <v>593908.10000000009</v>
      </c>
      <c r="D96" s="243">
        <f>SUM(D68:D95)</f>
        <v>0.99999999999999989</v>
      </c>
      <c r="E96" s="244">
        <f>SUM(E68:E95)</f>
        <v>1</v>
      </c>
      <c r="F96" s="57">
        <f t="shared" si="38"/>
        <v>0.10179609236342568</v>
      </c>
      <c r="H96" s="17">
        <v>154148.32499999995</v>
      </c>
      <c r="I96" s="145">
        <v>165854.28499999997</v>
      </c>
      <c r="J96" s="255">
        <f t="shared" si="39"/>
        <v>1</v>
      </c>
      <c r="K96" s="244">
        <f t="shared" si="40"/>
        <v>1</v>
      </c>
      <c r="L96" s="60">
        <f t="shared" si="41"/>
        <v>7.5939586109677312E-2</v>
      </c>
      <c r="N96" s="37">
        <f t="shared" si="34"/>
        <v>2.8597020671946938</v>
      </c>
      <c r="O96" s="150">
        <f t="shared" si="35"/>
        <v>2.7925917326266463</v>
      </c>
      <c r="P96" s="57">
        <f t="shared" si="42"/>
        <v>-2.3467596620609252E-2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E99" sqref="E99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165</v>
      </c>
    </row>
    <row r="3" spans="1:17" ht="8.25" customHeight="1" thickBot="1" x14ac:dyDescent="0.3"/>
    <row r="4" spans="1:17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7" x14ac:dyDescent="0.25">
      <c r="A5" s="364"/>
      <c r="B5" s="358" t="s">
        <v>76</v>
      </c>
      <c r="C5" s="352"/>
      <c r="D5" s="358" t="str">
        <f>B5</f>
        <v>abril</v>
      </c>
      <c r="E5" s="352"/>
      <c r="F5" s="131" t="s">
        <v>149</v>
      </c>
      <c r="H5" s="347" t="str">
        <f>B5</f>
        <v>abril</v>
      </c>
      <c r="I5" s="352"/>
      <c r="J5" s="358" t="str">
        <f>B5</f>
        <v>abril</v>
      </c>
      <c r="K5" s="348"/>
      <c r="L5" s="131" t="str">
        <f>F5</f>
        <v>2024 /2023</v>
      </c>
      <c r="N5" s="347" t="str">
        <f>B5</f>
        <v>abril</v>
      </c>
      <c r="O5" s="348"/>
      <c r="P5" s="131" t="str">
        <f>L5</f>
        <v>2024 /2023</v>
      </c>
    </row>
    <row r="6" spans="1:17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167</v>
      </c>
      <c r="B7" s="19">
        <v>17923.650000000001</v>
      </c>
      <c r="C7" s="147">
        <v>23420.520000000004</v>
      </c>
      <c r="D7" s="214">
        <f>B7/$B$33</f>
        <v>7.4081787824690742E-2</v>
      </c>
      <c r="E7" s="246">
        <f>C7/$C$33</f>
        <v>7.8341170900212725E-2</v>
      </c>
      <c r="F7" s="52">
        <f>(C7-B7)/B7</f>
        <v>0.30668251165359744</v>
      </c>
      <c r="H7" s="19">
        <v>8162.3640000000014</v>
      </c>
      <c r="I7" s="147">
        <v>9289.0330000000013</v>
      </c>
      <c r="J7" s="214">
        <f t="shared" ref="J7:J32" si="0">H7/$H$33</f>
        <v>0.11862196489292308</v>
      </c>
      <c r="K7" s="246">
        <f>I7/$I$33</f>
        <v>0.11488780921859279</v>
      </c>
      <c r="L7" s="52">
        <f>(I7-H7)/H7</f>
        <v>0.13803219263438873</v>
      </c>
      <c r="N7" s="40">
        <f t="shared" ref="N7:O33" si="1">(H7/B7)*10</f>
        <v>4.553963059979413</v>
      </c>
      <c r="O7" s="149">
        <f t="shared" si="1"/>
        <v>3.9661941750225873</v>
      </c>
      <c r="P7" s="52">
        <f>(O7-N7)/N7</f>
        <v>-0.12906755659091421</v>
      </c>
      <c r="Q7" s="2"/>
    </row>
    <row r="8" spans="1:17" ht="20.100000000000001" customHeight="1" x14ac:dyDescent="0.25">
      <c r="A8" s="8" t="s">
        <v>166</v>
      </c>
      <c r="B8" s="19">
        <v>29979.229999999992</v>
      </c>
      <c r="C8" s="140">
        <v>27617.07</v>
      </c>
      <c r="D8" s="214">
        <f t="shared" ref="D8:D32" si="2">B8/$B$33</f>
        <v>0.12390974807071119</v>
      </c>
      <c r="E8" s="215">
        <f t="shared" ref="E8:E32" si="3">C8/$C$33</f>
        <v>9.2378546703196049E-2</v>
      </c>
      <c r="F8" s="52">
        <f t="shared" ref="F8:F33" si="4">(C8-B8)/B8</f>
        <v>-7.8793217837816149E-2</v>
      </c>
      <c r="H8" s="19">
        <v>8714.012999999999</v>
      </c>
      <c r="I8" s="140">
        <v>8934.3430000000008</v>
      </c>
      <c r="J8" s="214">
        <f t="shared" si="0"/>
        <v>0.12663896686823511</v>
      </c>
      <c r="K8" s="215">
        <f t="shared" ref="K8:K32" si="5">I8/$I$33</f>
        <v>0.11050096324100366</v>
      </c>
      <c r="L8" s="52">
        <f t="shared" ref="L8:L33" si="6">(I8-H8)/H8</f>
        <v>2.5284561774236713E-2</v>
      </c>
      <c r="N8" s="40">
        <f t="shared" si="1"/>
        <v>2.906683393802977</v>
      </c>
      <c r="O8" s="143">
        <f t="shared" si="1"/>
        <v>3.2350799704675408</v>
      </c>
      <c r="P8" s="52">
        <f t="shared" ref="P8:P33" si="7">(O8-N8)/N8</f>
        <v>0.11297982345263415</v>
      </c>
      <c r="Q8" s="2"/>
    </row>
    <row r="9" spans="1:17" ht="20.100000000000001" customHeight="1" x14ac:dyDescent="0.25">
      <c r="A9" s="8" t="s">
        <v>168</v>
      </c>
      <c r="B9" s="19">
        <v>22840.599999999995</v>
      </c>
      <c r="C9" s="140">
        <v>21412.75</v>
      </c>
      <c r="D9" s="214">
        <f t="shared" si="2"/>
        <v>9.4404459079965905E-2</v>
      </c>
      <c r="E9" s="215">
        <f t="shared" si="3"/>
        <v>7.1625220413275612E-2</v>
      </c>
      <c r="F9" s="52">
        <f t="shared" si="4"/>
        <v>-6.2513681777186025E-2</v>
      </c>
      <c r="H9" s="19">
        <v>6513.8549999999996</v>
      </c>
      <c r="I9" s="140">
        <v>6837.9840000000004</v>
      </c>
      <c r="J9" s="214">
        <f t="shared" si="0"/>
        <v>9.4664521102904908E-2</v>
      </c>
      <c r="K9" s="215">
        <f t="shared" si="5"/>
        <v>8.4572958372716514E-2</v>
      </c>
      <c r="L9" s="52">
        <f t="shared" si="6"/>
        <v>4.9759934785161913E-2</v>
      </c>
      <c r="N9" s="40">
        <f t="shared" si="1"/>
        <v>2.8518756074709071</v>
      </c>
      <c r="O9" s="143">
        <f t="shared" si="1"/>
        <v>3.1934170062229281</v>
      </c>
      <c r="P9" s="52">
        <f t="shared" si="7"/>
        <v>0.1197602721020872</v>
      </c>
      <c r="Q9" s="2"/>
    </row>
    <row r="10" spans="1:17" ht="20.100000000000001" customHeight="1" x14ac:dyDescent="0.25">
      <c r="A10" s="8" t="s">
        <v>169</v>
      </c>
      <c r="B10" s="19">
        <v>16356.300000000001</v>
      </c>
      <c r="C10" s="140">
        <v>19688.090000000004</v>
      </c>
      <c r="D10" s="214">
        <f t="shared" si="2"/>
        <v>6.7603637997672855E-2</v>
      </c>
      <c r="E10" s="215">
        <f t="shared" si="3"/>
        <v>6.5856267213057998E-2</v>
      </c>
      <c r="F10" s="52">
        <f t="shared" si="4"/>
        <v>0.20370071470931705</v>
      </c>
      <c r="H10" s="19">
        <v>5847.9840000000004</v>
      </c>
      <c r="I10" s="140">
        <v>6108.59</v>
      </c>
      <c r="J10" s="214">
        <f t="shared" si="0"/>
        <v>8.4987554186798805E-2</v>
      </c>
      <c r="K10" s="215">
        <f t="shared" si="5"/>
        <v>7.5551731005219128E-2</v>
      </c>
      <c r="L10" s="52">
        <f t="shared" si="6"/>
        <v>4.4563391418307528E-2</v>
      </c>
      <c r="N10" s="40">
        <f t="shared" si="1"/>
        <v>3.5753709579794939</v>
      </c>
      <c r="O10" s="143">
        <f t="shared" si="1"/>
        <v>3.102682891027011</v>
      </c>
      <c r="P10" s="52">
        <f t="shared" si="7"/>
        <v>-0.13220671994818892</v>
      </c>
      <c r="Q10" s="2"/>
    </row>
    <row r="11" spans="1:17" ht="20.100000000000001" customHeight="1" x14ac:dyDescent="0.25">
      <c r="A11" s="8" t="s">
        <v>170</v>
      </c>
      <c r="B11" s="19">
        <v>8578.9799999999977</v>
      </c>
      <c r="C11" s="140">
        <v>12449.959999999997</v>
      </c>
      <c r="D11" s="214">
        <f t="shared" si="2"/>
        <v>3.5458524134998462E-2</v>
      </c>
      <c r="E11" s="215">
        <f t="shared" si="3"/>
        <v>4.1644867153283187E-2</v>
      </c>
      <c r="F11" s="52">
        <f t="shared" si="4"/>
        <v>0.45121681132255825</v>
      </c>
      <c r="H11" s="19">
        <v>3137.2950000000005</v>
      </c>
      <c r="I11" s="140">
        <v>4870.2320000000009</v>
      </c>
      <c r="J11" s="214">
        <f t="shared" si="0"/>
        <v>4.559366592187547E-2</v>
      </c>
      <c r="K11" s="215">
        <f t="shared" si="5"/>
        <v>6.0235579404905294E-2</v>
      </c>
      <c r="L11" s="52">
        <f t="shared" si="6"/>
        <v>0.55236660881428112</v>
      </c>
      <c r="N11" s="40">
        <f t="shared" si="1"/>
        <v>3.6569557220089117</v>
      </c>
      <c r="O11" s="143">
        <f t="shared" si="1"/>
        <v>3.9118454999052221</v>
      </c>
      <c r="P11" s="52">
        <f t="shared" si="7"/>
        <v>6.9699990175513871E-2</v>
      </c>
      <c r="Q11" s="2"/>
    </row>
    <row r="12" spans="1:17" ht="20.100000000000001" customHeight="1" x14ac:dyDescent="0.25">
      <c r="A12" s="8" t="s">
        <v>171</v>
      </c>
      <c r="B12" s="19">
        <v>17736.979999999996</v>
      </c>
      <c r="C12" s="140">
        <v>17507.3</v>
      </c>
      <c r="D12" s="214">
        <f t="shared" si="2"/>
        <v>7.3310245904756155E-2</v>
      </c>
      <c r="E12" s="215">
        <f t="shared" si="3"/>
        <v>5.8561568287181232E-2</v>
      </c>
      <c r="F12" s="52">
        <f t="shared" si="4"/>
        <v>-1.2949216833981699E-2</v>
      </c>
      <c r="H12" s="19">
        <v>4125.4619999999995</v>
      </c>
      <c r="I12" s="140">
        <v>3931.0930000000003</v>
      </c>
      <c r="J12" s="214">
        <f t="shared" si="0"/>
        <v>5.995449462080938E-2</v>
      </c>
      <c r="K12" s="215">
        <f t="shared" si="5"/>
        <v>4.8620202189457777E-2</v>
      </c>
      <c r="L12" s="52">
        <f t="shared" si="6"/>
        <v>-4.711448075391296E-2</v>
      </c>
      <c r="N12" s="40">
        <f t="shared" si="1"/>
        <v>2.3259100478209933</v>
      </c>
      <c r="O12" s="143">
        <f t="shared" si="1"/>
        <v>2.245402203652191</v>
      </c>
      <c r="P12" s="52">
        <f t="shared" si="7"/>
        <v>-3.4613481395905789E-2</v>
      </c>
      <c r="Q12" s="2"/>
    </row>
    <row r="13" spans="1:17" ht="20.100000000000001" customHeight="1" x14ac:dyDescent="0.25">
      <c r="A13" s="8" t="s">
        <v>176</v>
      </c>
      <c r="B13" s="19">
        <v>17709.73</v>
      </c>
      <c r="C13" s="140">
        <v>33289.979999999996</v>
      </c>
      <c r="D13" s="214">
        <f t="shared" si="2"/>
        <v>7.3197616573218077E-2</v>
      </c>
      <c r="E13" s="215">
        <f t="shared" si="3"/>
        <v>0.11135431717334468</v>
      </c>
      <c r="F13" s="52">
        <f t="shared" si="4"/>
        <v>0.87975649544064172</v>
      </c>
      <c r="H13" s="19">
        <v>2818.9969999999998</v>
      </c>
      <c r="I13" s="140">
        <v>3906.2030000000004</v>
      </c>
      <c r="J13" s="214">
        <f t="shared" si="0"/>
        <v>4.0967906254518349E-2</v>
      </c>
      <c r="K13" s="215">
        <f t="shared" si="5"/>
        <v>4.8312359858458338E-2</v>
      </c>
      <c r="L13" s="52">
        <f t="shared" si="6"/>
        <v>0.38567121568416024</v>
      </c>
      <c r="N13" s="40">
        <f t="shared" si="1"/>
        <v>1.5917786437173236</v>
      </c>
      <c r="O13" s="143">
        <f t="shared" si="1"/>
        <v>1.1733870071414885</v>
      </c>
      <c r="P13" s="52">
        <f t="shared" si="7"/>
        <v>-0.26284536372391193</v>
      </c>
      <c r="Q13" s="2"/>
    </row>
    <row r="14" spans="1:17" ht="20.100000000000001" customHeight="1" x14ac:dyDescent="0.25">
      <c r="A14" s="8" t="s">
        <v>173</v>
      </c>
      <c r="B14" s="19">
        <v>11341.610000000002</v>
      </c>
      <c r="C14" s="140">
        <v>10778.240000000005</v>
      </c>
      <c r="D14" s="214">
        <f t="shared" si="2"/>
        <v>4.687698909599277E-2</v>
      </c>
      <c r="E14" s="215">
        <f t="shared" si="3"/>
        <v>3.6052997194063539E-2</v>
      </c>
      <c r="F14" s="52">
        <f t="shared" si="4"/>
        <v>-4.9672841862839316E-2</v>
      </c>
      <c r="H14" s="19">
        <v>3190.9430000000007</v>
      </c>
      <c r="I14" s="140">
        <v>3672.1480000000006</v>
      </c>
      <c r="J14" s="214">
        <f t="shared" si="0"/>
        <v>4.6373321322268728E-2</v>
      </c>
      <c r="K14" s="215">
        <f t="shared" si="5"/>
        <v>4.5417541185012164E-2</v>
      </c>
      <c r="L14" s="52">
        <f t="shared" si="6"/>
        <v>0.15080338320051465</v>
      </c>
      <c r="N14" s="40">
        <f t="shared" si="1"/>
        <v>2.8134832708936388</v>
      </c>
      <c r="O14" s="143">
        <f t="shared" si="1"/>
        <v>3.4070015141618661</v>
      </c>
      <c r="P14" s="52">
        <f t="shared" si="7"/>
        <v>0.21095495729736818</v>
      </c>
      <c r="Q14" s="2"/>
    </row>
    <row r="15" spans="1:17" ht="20.100000000000001" customHeight="1" x14ac:dyDescent="0.25">
      <c r="A15" s="8" t="s">
        <v>175</v>
      </c>
      <c r="B15" s="19">
        <v>7406.9499999999989</v>
      </c>
      <c r="C15" s="140">
        <v>9673.5700000000033</v>
      </c>
      <c r="D15" s="214">
        <f t="shared" si="2"/>
        <v>3.0614305586646299E-2</v>
      </c>
      <c r="E15" s="215">
        <f t="shared" si="3"/>
        <v>3.2357898141679643E-2</v>
      </c>
      <c r="F15" s="52">
        <f t="shared" si="4"/>
        <v>0.30601259627782079</v>
      </c>
      <c r="H15" s="19">
        <v>2799.154</v>
      </c>
      <c r="I15" s="140">
        <v>3539.5640000000003</v>
      </c>
      <c r="J15" s="214">
        <f t="shared" si="0"/>
        <v>4.0679531998068841E-2</v>
      </c>
      <c r="K15" s="215">
        <f t="shared" si="5"/>
        <v>4.3777727299386185E-2</v>
      </c>
      <c r="L15" s="52">
        <f t="shared" si="6"/>
        <v>0.26451206328769344</v>
      </c>
      <c r="N15" s="40">
        <f t="shared" si="1"/>
        <v>3.7790912588852366</v>
      </c>
      <c r="O15" s="143">
        <f t="shared" si="1"/>
        <v>3.6590048968478017</v>
      </c>
      <c r="P15" s="52">
        <f t="shared" si="7"/>
        <v>-3.1776518165602105E-2</v>
      </c>
      <c r="Q15" s="2"/>
    </row>
    <row r="16" spans="1:17" ht="20.100000000000001" customHeight="1" x14ac:dyDescent="0.25">
      <c r="A16" s="8" t="s">
        <v>174</v>
      </c>
      <c r="B16" s="19">
        <v>11091.11</v>
      </c>
      <c r="C16" s="140">
        <v>14554.600000000002</v>
      </c>
      <c r="D16" s="214">
        <f t="shared" si="2"/>
        <v>4.5841625883137962E-2</v>
      </c>
      <c r="E16" s="215">
        <f t="shared" si="3"/>
        <v>4.8684845852450587E-2</v>
      </c>
      <c r="F16" s="52">
        <f t="shared" si="4"/>
        <v>0.31227622843881281</v>
      </c>
      <c r="H16" s="19">
        <v>2469.221</v>
      </c>
      <c r="I16" s="140">
        <v>3486.3980000000001</v>
      </c>
      <c r="J16" s="214">
        <f t="shared" si="0"/>
        <v>3.5884683257799872E-2</v>
      </c>
      <c r="K16" s="215">
        <f t="shared" si="5"/>
        <v>4.3120164206982947E-2</v>
      </c>
      <c r="L16" s="52">
        <f t="shared" si="6"/>
        <v>0.41194247092504077</v>
      </c>
      <c r="N16" s="40">
        <f t="shared" si="1"/>
        <v>2.226306474284359</v>
      </c>
      <c r="O16" s="143">
        <f t="shared" si="1"/>
        <v>2.3953925219518224</v>
      </c>
      <c r="P16" s="52">
        <f t="shared" si="7"/>
        <v>7.5949133518023695E-2</v>
      </c>
      <c r="Q16" s="2"/>
    </row>
    <row r="17" spans="1:17" ht="20.100000000000001" customHeight="1" x14ac:dyDescent="0.25">
      <c r="A17" s="8" t="s">
        <v>172</v>
      </c>
      <c r="B17" s="19">
        <v>3586.05</v>
      </c>
      <c r="C17" s="140">
        <v>16072.67</v>
      </c>
      <c r="D17" s="214">
        <f t="shared" si="2"/>
        <v>1.4821813371089718E-2</v>
      </c>
      <c r="E17" s="215">
        <f t="shared" si="3"/>
        <v>5.3762759635256681E-2</v>
      </c>
      <c r="F17" s="52">
        <f t="shared" si="4"/>
        <v>3.4819982989640406</v>
      </c>
      <c r="H17" s="19">
        <v>759.78600000000006</v>
      </c>
      <c r="I17" s="140">
        <v>3481.2529999999992</v>
      </c>
      <c r="J17" s="214">
        <f t="shared" si="0"/>
        <v>1.1041814383447547E-2</v>
      </c>
      <c r="K17" s="215">
        <f t="shared" si="5"/>
        <v>4.3056530265922585E-2</v>
      </c>
      <c r="L17" s="52">
        <f t="shared" si="6"/>
        <v>3.5818862153290518</v>
      </c>
      <c r="N17" s="40">
        <f t="shared" si="1"/>
        <v>2.1187267327560964</v>
      </c>
      <c r="O17" s="143">
        <f t="shared" si="1"/>
        <v>2.165945670507762</v>
      </c>
      <c r="P17" s="52">
        <f t="shared" si="7"/>
        <v>2.2286469048437396E-2</v>
      </c>
      <c r="Q17" s="2"/>
    </row>
    <row r="18" spans="1:17" ht="20.100000000000001" customHeight="1" x14ac:dyDescent="0.25">
      <c r="A18" s="8" t="s">
        <v>177</v>
      </c>
      <c r="B18" s="19">
        <v>8321.27</v>
      </c>
      <c r="C18" s="140">
        <v>7748.4999999999982</v>
      </c>
      <c r="D18" s="214">
        <f t="shared" si="2"/>
        <v>3.4393360647633951E-2</v>
      </c>
      <c r="E18" s="215">
        <f t="shared" si="3"/>
        <v>2.5918577500426893E-2</v>
      </c>
      <c r="F18" s="52">
        <f t="shared" si="4"/>
        <v>-6.8832041262932492E-2</v>
      </c>
      <c r="H18" s="19">
        <v>2731.4870000000001</v>
      </c>
      <c r="I18" s="140">
        <v>2823.3160000000007</v>
      </c>
      <c r="J18" s="214">
        <f t="shared" si="0"/>
        <v>3.969614134085122E-2</v>
      </c>
      <c r="K18" s="215">
        <f t="shared" si="5"/>
        <v>3.4919091144557303E-2</v>
      </c>
      <c r="L18" s="52">
        <f t="shared" si="6"/>
        <v>3.3618684621234012E-2</v>
      </c>
      <c r="N18" s="40">
        <f t="shared" si="1"/>
        <v>3.2825361994022546</v>
      </c>
      <c r="O18" s="143">
        <f t="shared" si="1"/>
        <v>3.643693618119638</v>
      </c>
      <c r="P18" s="52">
        <f t="shared" si="7"/>
        <v>0.11002389517689086</v>
      </c>
      <c r="Q18" s="2"/>
    </row>
    <row r="19" spans="1:17" ht="20.100000000000001" customHeight="1" x14ac:dyDescent="0.25">
      <c r="A19" s="8" t="s">
        <v>178</v>
      </c>
      <c r="B19" s="19">
        <v>10993.750000000004</v>
      </c>
      <c r="C19" s="140">
        <v>16756.299999999996</v>
      </c>
      <c r="D19" s="214">
        <f t="shared" si="2"/>
        <v>4.5439218847594887E-2</v>
      </c>
      <c r="E19" s="215">
        <f t="shared" si="3"/>
        <v>5.6049488310047503E-2</v>
      </c>
      <c r="F19" s="52">
        <f t="shared" si="4"/>
        <v>0.52416600341102815</v>
      </c>
      <c r="H19" s="19">
        <v>1939.4159999999997</v>
      </c>
      <c r="I19" s="140">
        <v>1930.7330000000002</v>
      </c>
      <c r="J19" s="214">
        <f t="shared" si="0"/>
        <v>2.8185135662263192E-2</v>
      </c>
      <c r="K19" s="215">
        <f t="shared" si="5"/>
        <v>2.3879523795000114E-2</v>
      </c>
      <c r="L19" s="52">
        <f t="shared" si="6"/>
        <v>-4.477120947748982E-3</v>
      </c>
      <c r="N19" s="40">
        <f t="shared" si="1"/>
        <v>1.7641077885162015</v>
      </c>
      <c r="O19" s="143">
        <f t="shared" si="1"/>
        <v>1.1522430369472978</v>
      </c>
      <c r="P19" s="52">
        <f t="shared" si="7"/>
        <v>-0.34684091048855115</v>
      </c>
      <c r="Q19" s="2"/>
    </row>
    <row r="20" spans="1:17" ht="20.100000000000001" customHeight="1" x14ac:dyDescent="0.25">
      <c r="A20" s="8" t="s">
        <v>179</v>
      </c>
      <c r="B20" s="19">
        <v>8533.23</v>
      </c>
      <c r="C20" s="140">
        <v>7528.75</v>
      </c>
      <c r="D20" s="214">
        <f t="shared" si="2"/>
        <v>3.526943085360882E-2</v>
      </c>
      <c r="E20" s="215">
        <f t="shared" si="3"/>
        <v>2.5183518146265599E-2</v>
      </c>
      <c r="F20" s="52">
        <f t="shared" si="4"/>
        <v>-0.11771392544206585</v>
      </c>
      <c r="H20" s="19">
        <v>2081.4960000000001</v>
      </c>
      <c r="I20" s="140">
        <v>1728.4269999999995</v>
      </c>
      <c r="J20" s="214">
        <f t="shared" si="0"/>
        <v>3.0249955213558204E-2</v>
      </c>
      <c r="K20" s="215">
        <f t="shared" si="5"/>
        <v>2.1377380339187575E-2</v>
      </c>
      <c r="L20" s="52">
        <f t="shared" si="6"/>
        <v>-0.16962271366363454</v>
      </c>
      <c r="N20" s="40">
        <f t="shared" si="1"/>
        <v>2.4392826631884996</v>
      </c>
      <c r="O20" s="143">
        <f t="shared" si="1"/>
        <v>2.2957688859372398</v>
      </c>
      <c r="P20" s="52">
        <f t="shared" si="7"/>
        <v>-5.8834418584218638E-2</v>
      </c>
      <c r="Q20" s="2"/>
    </row>
    <row r="21" spans="1:17" ht="20.100000000000001" customHeight="1" x14ac:dyDescent="0.25">
      <c r="A21" s="8" t="s">
        <v>180</v>
      </c>
      <c r="B21" s="19">
        <v>3263.21</v>
      </c>
      <c r="C21" s="140">
        <v>2996.34</v>
      </c>
      <c r="D21" s="214">
        <f t="shared" si="2"/>
        <v>1.3487455448382949E-2</v>
      </c>
      <c r="E21" s="215">
        <f t="shared" si="3"/>
        <v>1.00226973617641E-2</v>
      </c>
      <c r="F21" s="52">
        <f t="shared" si="4"/>
        <v>-8.1781436070617552E-2</v>
      </c>
      <c r="H21" s="19">
        <v>1224.4220000000003</v>
      </c>
      <c r="I21" s="140">
        <v>1402.2930000000003</v>
      </c>
      <c r="J21" s="214">
        <f t="shared" si="0"/>
        <v>1.7794274244339346E-2</v>
      </c>
      <c r="K21" s="215">
        <f t="shared" si="5"/>
        <v>1.7343718194624581E-2</v>
      </c>
      <c r="L21" s="52">
        <f t="shared" si="6"/>
        <v>0.14526935974688471</v>
      </c>
      <c r="N21" s="40">
        <f t="shared" si="1"/>
        <v>3.7522010535638231</v>
      </c>
      <c r="O21" s="143">
        <f t="shared" si="1"/>
        <v>4.6800196239412086</v>
      </c>
      <c r="P21" s="52">
        <f t="shared" si="7"/>
        <v>0.24727314904838263</v>
      </c>
      <c r="Q21" s="2"/>
    </row>
    <row r="22" spans="1:17" ht="20.100000000000001" customHeight="1" x14ac:dyDescent="0.25">
      <c r="A22" s="8" t="s">
        <v>182</v>
      </c>
      <c r="B22" s="19">
        <v>2848.87</v>
      </c>
      <c r="C22" s="140">
        <v>4129.8899999999994</v>
      </c>
      <c r="D22" s="214">
        <f t="shared" si="2"/>
        <v>1.1774910962896882E-2</v>
      </c>
      <c r="E22" s="215">
        <f t="shared" si="3"/>
        <v>1.3814399436437766E-2</v>
      </c>
      <c r="F22" s="52">
        <f t="shared" si="4"/>
        <v>0.44965898759859158</v>
      </c>
      <c r="H22" s="19">
        <v>808.66200000000003</v>
      </c>
      <c r="I22" s="140">
        <v>1272.0230000000001</v>
      </c>
      <c r="J22" s="214">
        <f t="shared" si="0"/>
        <v>1.1752119284834755E-2</v>
      </c>
      <c r="K22" s="215">
        <f t="shared" si="5"/>
        <v>1.5732524122334592E-2</v>
      </c>
      <c r="L22" s="52">
        <f t="shared" si="6"/>
        <v>0.57299712364374744</v>
      </c>
      <c r="N22" s="40">
        <f t="shared" si="1"/>
        <v>2.8385359809327908</v>
      </c>
      <c r="O22" s="143">
        <f t="shared" si="1"/>
        <v>3.0800408727593238</v>
      </c>
      <c r="P22" s="52">
        <f t="shared" si="7"/>
        <v>8.5080792862513036E-2</v>
      </c>
      <c r="Q22" s="2"/>
    </row>
    <row r="23" spans="1:17" ht="20.100000000000001" customHeight="1" x14ac:dyDescent="0.25">
      <c r="A23" s="8" t="s">
        <v>185</v>
      </c>
      <c r="B23" s="19">
        <v>2275.7700000000004</v>
      </c>
      <c r="C23" s="140">
        <v>3163.1000000000004</v>
      </c>
      <c r="D23" s="214">
        <f t="shared" si="2"/>
        <v>9.4061817920901413E-3</v>
      </c>
      <c r="E23" s="215">
        <f t="shared" si="3"/>
        <v>1.0580506225927641E-2</v>
      </c>
      <c r="F23" s="52">
        <f t="shared" si="4"/>
        <v>0.38990319759905429</v>
      </c>
      <c r="H23" s="19">
        <v>891.17100000000005</v>
      </c>
      <c r="I23" s="140">
        <v>1031.57</v>
      </c>
      <c r="J23" s="214">
        <f t="shared" si="0"/>
        <v>1.2951205689380079E-2</v>
      </c>
      <c r="K23" s="215">
        <f t="shared" si="5"/>
        <v>1.2758574262318127E-2</v>
      </c>
      <c r="L23" s="52">
        <f t="shared" si="6"/>
        <v>0.15754439944746843</v>
      </c>
      <c r="N23" s="40">
        <f t="shared" si="1"/>
        <v>3.9159097799865532</v>
      </c>
      <c r="O23" s="143">
        <f t="shared" si="1"/>
        <v>3.2612626853403306</v>
      </c>
      <c r="P23" s="52">
        <f t="shared" si="7"/>
        <v>-0.16717624547735893</v>
      </c>
      <c r="Q23" s="2"/>
    </row>
    <row r="24" spans="1:17" ht="20.100000000000001" customHeight="1" x14ac:dyDescent="0.25">
      <c r="A24" s="8" t="s">
        <v>183</v>
      </c>
      <c r="B24" s="19">
        <v>3009.5000000000005</v>
      </c>
      <c r="C24" s="140">
        <v>3984.2999999999997</v>
      </c>
      <c r="D24" s="214">
        <f t="shared" si="2"/>
        <v>1.2438824706932283E-2</v>
      </c>
      <c r="E24" s="215">
        <f t="shared" si="3"/>
        <v>1.3327403798793429E-2</v>
      </c>
      <c r="F24" s="52">
        <f t="shared" si="4"/>
        <v>0.32390762585147004</v>
      </c>
      <c r="H24" s="19">
        <v>824.33</v>
      </c>
      <c r="I24" s="140">
        <v>901.84600000000012</v>
      </c>
      <c r="J24" s="214">
        <f t="shared" si="0"/>
        <v>1.1979819121051607E-2</v>
      </c>
      <c r="K24" s="215">
        <f t="shared" si="5"/>
        <v>1.1154133179691689E-2</v>
      </c>
      <c r="L24" s="52">
        <f t="shared" si="6"/>
        <v>9.4035155823517375E-2</v>
      </c>
      <c r="N24" s="40">
        <f t="shared" si="1"/>
        <v>2.7390928725701942</v>
      </c>
      <c r="O24" s="143">
        <f t="shared" si="1"/>
        <v>2.263499234495395</v>
      </c>
      <c r="P24" s="52">
        <f t="shared" si="7"/>
        <v>-0.17363180446982496</v>
      </c>
      <c r="Q24" s="2"/>
    </row>
    <row r="25" spans="1:17" ht="20.100000000000001" customHeight="1" x14ac:dyDescent="0.25">
      <c r="A25" s="8" t="s">
        <v>184</v>
      </c>
      <c r="B25" s="19">
        <v>350.82000000000005</v>
      </c>
      <c r="C25" s="140">
        <v>347.10999999999996</v>
      </c>
      <c r="D25" s="214">
        <f t="shared" si="2"/>
        <v>1.450004480374143E-3</v>
      </c>
      <c r="E25" s="215">
        <f t="shared" si="3"/>
        <v>1.1610760064752119E-3</v>
      </c>
      <c r="F25" s="52">
        <f t="shared" si="4"/>
        <v>-1.0575223761473384E-2</v>
      </c>
      <c r="H25" s="19">
        <v>869.80900000000008</v>
      </c>
      <c r="I25" s="140">
        <v>895.19699999999978</v>
      </c>
      <c r="J25" s="214">
        <f t="shared" si="0"/>
        <v>1.2640756116922565E-2</v>
      </c>
      <c r="K25" s="215">
        <f t="shared" si="5"/>
        <v>1.1071897596774237E-2</v>
      </c>
      <c r="L25" s="52">
        <f t="shared" si="6"/>
        <v>2.9188017139394614E-2</v>
      </c>
      <c r="N25" s="40">
        <f t="shared" si="1"/>
        <v>24.793597856450603</v>
      </c>
      <c r="O25" s="143">
        <f t="shared" si="1"/>
        <v>25.790008930886458</v>
      </c>
      <c r="P25" s="52">
        <f t="shared" si="7"/>
        <v>4.0188240537127877E-2</v>
      </c>
      <c r="Q25" s="2"/>
    </row>
    <row r="26" spans="1:17" ht="20.100000000000001" customHeight="1" x14ac:dyDescent="0.25">
      <c r="A26" s="8" t="s">
        <v>181</v>
      </c>
      <c r="B26" s="19">
        <v>3907.01</v>
      </c>
      <c r="C26" s="140">
        <v>4263.43</v>
      </c>
      <c r="D26" s="214">
        <f t="shared" si="2"/>
        <v>1.6148400903216977E-2</v>
      </c>
      <c r="E26" s="215">
        <f t="shared" si="3"/>
        <v>1.4261088065128096E-2</v>
      </c>
      <c r="F26" s="52">
        <f t="shared" si="4"/>
        <v>9.1225771113972079E-2</v>
      </c>
      <c r="H26" s="19">
        <v>876.56600000000003</v>
      </c>
      <c r="I26" s="140">
        <v>868.27799999999991</v>
      </c>
      <c r="J26" s="214">
        <f t="shared" si="0"/>
        <v>1.2738954214530251E-2</v>
      </c>
      <c r="K26" s="215">
        <f t="shared" si="5"/>
        <v>1.0738960364625821E-2</v>
      </c>
      <c r="L26" s="52">
        <f t="shared" si="6"/>
        <v>-9.4550781116312117E-3</v>
      </c>
      <c r="N26" s="40">
        <f t="shared" si="1"/>
        <v>2.243572450544022</v>
      </c>
      <c r="O26" s="143">
        <f t="shared" si="1"/>
        <v>2.0365714929059462</v>
      </c>
      <c r="P26" s="52">
        <f t="shared" si="7"/>
        <v>-9.2263995124330464E-2</v>
      </c>
      <c r="Q26" s="2"/>
    </row>
    <row r="27" spans="1:17" ht="20.100000000000001" customHeight="1" x14ac:dyDescent="0.25">
      <c r="A27" s="8" t="s">
        <v>200</v>
      </c>
      <c r="B27" s="19">
        <v>1069.3600000000001</v>
      </c>
      <c r="C27" s="140">
        <v>2754.0899999999997</v>
      </c>
      <c r="D27" s="214">
        <f t="shared" si="2"/>
        <v>4.4198642926084417E-3</v>
      </c>
      <c r="E27" s="215">
        <f t="shared" si="3"/>
        <v>9.2123759576886767E-3</v>
      </c>
      <c r="F27" s="52">
        <f t="shared" si="4"/>
        <v>1.5754563477220014</v>
      </c>
      <c r="H27" s="19">
        <v>272.30399999999997</v>
      </c>
      <c r="I27" s="140">
        <v>630.04100000000005</v>
      </c>
      <c r="J27" s="214">
        <f t="shared" si="0"/>
        <v>3.9573382819245162E-3</v>
      </c>
      <c r="K27" s="215">
        <f t="shared" si="5"/>
        <v>7.7924182428775329E-3</v>
      </c>
      <c r="L27" s="52">
        <f t="shared" si="6"/>
        <v>1.3137412597684945</v>
      </c>
      <c r="N27" s="40">
        <f t="shared" si="1"/>
        <v>2.5464202887708529</v>
      </c>
      <c r="O27" s="143">
        <f t="shared" si="1"/>
        <v>2.2876558137170542</v>
      </c>
      <c r="P27" s="52">
        <f t="shared" si="7"/>
        <v>-0.10161891821035691</v>
      </c>
      <c r="Q27" s="2"/>
    </row>
    <row r="28" spans="1:17" ht="20.100000000000001" customHeight="1" x14ac:dyDescent="0.25">
      <c r="A28" s="8" t="s">
        <v>188</v>
      </c>
      <c r="B28" s="19">
        <v>1553.0099999999998</v>
      </c>
      <c r="C28" s="140">
        <v>1946.36</v>
      </c>
      <c r="D28" s="214">
        <f t="shared" si="2"/>
        <v>6.4188799329167297E-3</v>
      </c>
      <c r="E28" s="215">
        <f t="shared" si="3"/>
        <v>6.510535265371477E-3</v>
      </c>
      <c r="F28" s="52">
        <f t="shared" si="4"/>
        <v>0.25328233559346058</v>
      </c>
      <c r="H28" s="19">
        <v>585.649</v>
      </c>
      <c r="I28" s="140">
        <v>622.52300000000014</v>
      </c>
      <c r="J28" s="214">
        <f t="shared" si="0"/>
        <v>8.5111170143325511E-3</v>
      </c>
      <c r="K28" s="215">
        <f t="shared" si="5"/>
        <v>7.6994347698179184E-3</v>
      </c>
      <c r="L28" s="52">
        <f t="shared" si="6"/>
        <v>6.2962627785585118E-2</v>
      </c>
      <c r="N28" s="40">
        <f t="shared" si="1"/>
        <v>3.7710574948004205</v>
      </c>
      <c r="O28" s="143">
        <f t="shared" si="1"/>
        <v>3.1983959801886606</v>
      </c>
      <c r="P28" s="52">
        <f t="shared" si="7"/>
        <v>-0.15185700971182553</v>
      </c>
      <c r="Q28" s="2"/>
    </row>
    <row r="29" spans="1:17" ht="20.100000000000001" customHeight="1" x14ac:dyDescent="0.25">
      <c r="A29" s="8" t="s">
        <v>186</v>
      </c>
      <c r="B29" s="19">
        <v>1543.84</v>
      </c>
      <c r="C29" s="140">
        <v>1838.87</v>
      </c>
      <c r="D29" s="214">
        <f t="shared" si="2"/>
        <v>6.380978612909231E-3</v>
      </c>
      <c r="E29" s="215">
        <f t="shared" si="3"/>
        <v>6.150983365581726E-3</v>
      </c>
      <c r="F29" s="52">
        <f t="shared" si="4"/>
        <v>0.19110140947248419</v>
      </c>
      <c r="H29" s="19">
        <v>477.24599999999998</v>
      </c>
      <c r="I29" s="140">
        <v>573.47899999999993</v>
      </c>
      <c r="J29" s="214">
        <f t="shared" si="0"/>
        <v>6.9357184091873329E-3</v>
      </c>
      <c r="K29" s="215">
        <f t="shared" si="5"/>
        <v>7.0928530389405831E-3</v>
      </c>
      <c r="L29" s="52">
        <f t="shared" si="6"/>
        <v>0.20164233959006456</v>
      </c>
      <c r="N29" s="40">
        <f t="shared" si="1"/>
        <v>3.0912918437143744</v>
      </c>
      <c r="O29" s="143">
        <f t="shared" si="1"/>
        <v>3.1186489528895462</v>
      </c>
      <c r="P29" s="52">
        <f t="shared" si="7"/>
        <v>8.8497335606788404E-3</v>
      </c>
      <c r="Q29" s="2"/>
    </row>
    <row r="30" spans="1:17" ht="20.100000000000001" customHeight="1" x14ac:dyDescent="0.25">
      <c r="A30" s="8" t="s">
        <v>187</v>
      </c>
      <c r="B30" s="19">
        <v>833.7399999999999</v>
      </c>
      <c r="C30" s="140">
        <v>2028.2999999999997</v>
      </c>
      <c r="D30" s="214">
        <f t="shared" si="2"/>
        <v>3.4460028945531543E-3</v>
      </c>
      <c r="E30" s="215">
        <f t="shared" si="3"/>
        <v>6.784622926258743E-3</v>
      </c>
      <c r="F30" s="52">
        <f t="shared" si="4"/>
        <v>1.4327728068702474</v>
      </c>
      <c r="H30" s="19">
        <v>348.63799999999998</v>
      </c>
      <c r="I30" s="140">
        <v>557.12100000000009</v>
      </c>
      <c r="J30" s="214">
        <f t="shared" si="0"/>
        <v>5.0666846757065611E-3</v>
      </c>
      <c r="K30" s="215">
        <f t="shared" si="5"/>
        <v>6.8905354475187718E-3</v>
      </c>
      <c r="L30" s="52">
        <f t="shared" si="6"/>
        <v>0.59799276039903893</v>
      </c>
      <c r="N30" s="40">
        <f t="shared" si="1"/>
        <v>4.1816153716986113</v>
      </c>
      <c r="O30" s="143">
        <f t="shared" si="1"/>
        <v>2.7467386481289759</v>
      </c>
      <c r="P30" s="52">
        <f t="shared" si="7"/>
        <v>-0.34313933636291732</v>
      </c>
      <c r="Q30" s="2"/>
    </row>
    <row r="31" spans="1:17" ht="20.100000000000001" customHeight="1" x14ac:dyDescent="0.25">
      <c r="A31" s="8" t="s">
        <v>189</v>
      </c>
      <c r="B31" s="19">
        <v>6610.06</v>
      </c>
      <c r="C31" s="140">
        <v>7275.920000000001</v>
      </c>
      <c r="D31" s="214">
        <f t="shared" si="2"/>
        <v>2.7320610613824486E-2</v>
      </c>
      <c r="E31" s="215">
        <f t="shared" si="3"/>
        <v>2.4337806853830558E-2</v>
      </c>
      <c r="F31" s="52">
        <f t="shared" si="4"/>
        <v>0.1007343352405274</v>
      </c>
      <c r="H31" s="19">
        <v>408.06000000000006</v>
      </c>
      <c r="I31" s="140">
        <v>547.77299999999991</v>
      </c>
      <c r="J31" s="214">
        <f t="shared" si="0"/>
        <v>5.9302524359617134E-3</v>
      </c>
      <c r="K31" s="215">
        <f t="shared" si="5"/>
        <v>6.7749183277846263E-3</v>
      </c>
      <c r="L31" s="52">
        <f t="shared" si="6"/>
        <v>0.34238347301867333</v>
      </c>
      <c r="N31" s="40">
        <f t="shared" si="1"/>
        <v>0.61733176400819367</v>
      </c>
      <c r="O31" s="143">
        <f t="shared" si="1"/>
        <v>0.75285737061430003</v>
      </c>
      <c r="P31" s="52">
        <f t="shared" si="7"/>
        <v>0.2195344780676271</v>
      </c>
      <c r="Q31" s="2"/>
    </row>
    <row r="32" spans="1:17" ht="20.100000000000001" customHeight="1" thickBot="1" x14ac:dyDescent="0.3">
      <c r="A32" s="8" t="s">
        <v>154</v>
      </c>
      <c r="B32" s="19">
        <v>727.93</v>
      </c>
      <c r="C32" s="140">
        <v>1336.47</v>
      </c>
      <c r="D32" s="214">
        <f t="shared" si="2"/>
        <v>3.0086704332670591E-3</v>
      </c>
      <c r="E32" s="215">
        <f t="shared" si="3"/>
        <v>4.4704654154991983E-3</v>
      </c>
      <c r="F32" s="52">
        <f t="shared" si="4"/>
        <v>0.83598697676974454</v>
      </c>
      <c r="H32" s="19">
        <v>273.84300000000002</v>
      </c>
      <c r="I32" s="140">
        <v>509.34700000000004</v>
      </c>
      <c r="J32" s="214">
        <f t="shared" si="0"/>
        <v>3.9797042538378263E-3</v>
      </c>
      <c r="K32" s="215">
        <f t="shared" si="5"/>
        <v>6.2996612200713013E-3</v>
      </c>
      <c r="L32" s="52">
        <f t="shared" si="6"/>
        <v>0.8599964213070993</v>
      </c>
      <c r="N32" s="40">
        <f t="shared" si="1"/>
        <v>3.7619413954638503</v>
      </c>
      <c r="O32" s="143">
        <f t="shared" si="1"/>
        <v>3.811136800676409</v>
      </c>
      <c r="P32" s="52">
        <f t="shared" si="7"/>
        <v>1.3077132267897248E-2</v>
      </c>
      <c r="Q32" s="2"/>
    </row>
    <row r="33" spans="1:17" ht="26.25" customHeight="1" thickBot="1" x14ac:dyDescent="0.3">
      <c r="A33" s="35" t="s">
        <v>18</v>
      </c>
      <c r="B33" s="36">
        <v>241944.08</v>
      </c>
      <c r="C33" s="148">
        <v>298955.45000000007</v>
      </c>
      <c r="D33" s="251">
        <f>SUM(D7:D32)</f>
        <v>0.91092354894569028</v>
      </c>
      <c r="E33" s="252">
        <f>SUM(E7:E32)</f>
        <v>0.91840600330249855</v>
      </c>
      <c r="F33" s="57">
        <f t="shared" si="4"/>
        <v>0.23563862360261134</v>
      </c>
      <c r="G33" s="56"/>
      <c r="H33" s="36">
        <v>68809.886999999973</v>
      </c>
      <c r="I33" s="148">
        <v>80853.077999999994</v>
      </c>
      <c r="J33" s="251">
        <f>SUM(J7:J32)</f>
        <v>0.91777760076833204</v>
      </c>
      <c r="K33" s="252">
        <f>SUM(K7:K32)</f>
        <v>0.91957919029378221</v>
      </c>
      <c r="L33" s="57">
        <f t="shared" si="6"/>
        <v>0.17502122914400406</v>
      </c>
      <c r="M33" s="56"/>
      <c r="N33" s="37">
        <f t="shared" si="1"/>
        <v>2.8440409453291844</v>
      </c>
      <c r="O33" s="150">
        <f t="shared" si="1"/>
        <v>2.7045192853985429</v>
      </c>
      <c r="P33" s="57">
        <f t="shared" si="7"/>
        <v>-4.9057542634813399E-2</v>
      </c>
      <c r="Q33" s="2"/>
    </row>
    <row r="35" spans="1:17" ht="15.75" thickBot="1" x14ac:dyDescent="0.3"/>
    <row r="36" spans="1:17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7" x14ac:dyDescent="0.25">
      <c r="A37" s="364"/>
      <c r="B37" s="358" t="str">
        <f>B5</f>
        <v>abril</v>
      </c>
      <c r="C37" s="352"/>
      <c r="D37" s="358" t="str">
        <f>B37</f>
        <v>abril</v>
      </c>
      <c r="E37" s="352"/>
      <c r="F37" s="131" t="str">
        <f>F5</f>
        <v>2024 /2023</v>
      </c>
      <c r="H37" s="347" t="str">
        <f>B37</f>
        <v>abril</v>
      </c>
      <c r="I37" s="352"/>
      <c r="J37" s="358" t="str">
        <f>B37</f>
        <v>abril</v>
      </c>
      <c r="K37" s="348"/>
      <c r="L37" s="131" t="str">
        <f>F37</f>
        <v>2024 /2023</v>
      </c>
      <c r="N37" s="347" t="str">
        <f>B37</f>
        <v>abril</v>
      </c>
      <c r="O37" s="348"/>
      <c r="P37" s="131" t="str">
        <f>F37</f>
        <v>2024 /2023</v>
      </c>
    </row>
    <row r="38" spans="1:17" ht="19.5" customHeight="1" thickBot="1" x14ac:dyDescent="0.3">
      <c r="A38" s="36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166</v>
      </c>
      <c r="B39" s="19">
        <v>29979.229999999992</v>
      </c>
      <c r="C39" s="147">
        <v>27617.07</v>
      </c>
      <c r="D39" s="247">
        <f>B39/$B$62</f>
        <v>0.25700337173423515</v>
      </c>
      <c r="E39" s="246">
        <f>C39/$C$62</f>
        <v>0.21973197175229617</v>
      </c>
      <c r="F39" s="52">
        <f>(C39-B39)/B39</f>
        <v>-7.8793217837816149E-2</v>
      </c>
      <c r="H39" s="39">
        <v>8714.012999999999</v>
      </c>
      <c r="I39" s="147">
        <v>8934.3430000000008</v>
      </c>
      <c r="J39" s="250">
        <f>H39/$H$62</f>
        <v>0.27861767598545589</v>
      </c>
      <c r="K39" s="246">
        <f>I39/$I$62</f>
        <v>0.26529805169015602</v>
      </c>
      <c r="L39" s="52">
        <f>(I39-H39)/H39</f>
        <v>2.5284561774236713E-2</v>
      </c>
      <c r="N39" s="40">
        <f t="shared" ref="N39:O62" si="8">(H39/B39)*10</f>
        <v>2.906683393802977</v>
      </c>
      <c r="O39" s="149">
        <f t="shared" si="8"/>
        <v>3.2350799704675408</v>
      </c>
      <c r="P39" s="52">
        <f>(O39-N39)/N39</f>
        <v>0.11297982345263415</v>
      </c>
    </row>
    <row r="40" spans="1:17" ht="20.100000000000001" customHeight="1" x14ac:dyDescent="0.25">
      <c r="A40" s="38" t="s">
        <v>171</v>
      </c>
      <c r="B40" s="19">
        <v>17736.979999999996</v>
      </c>
      <c r="C40" s="140">
        <v>17507.3</v>
      </c>
      <c r="D40" s="247">
        <f t="shared" ref="D40:D61" si="9">B40/$B$62</f>
        <v>0.15205406090759152</v>
      </c>
      <c r="E40" s="215">
        <f t="shared" ref="E40:E61" si="10">C40/$C$62</f>
        <v>0.13929477490041395</v>
      </c>
      <c r="F40" s="52">
        <f t="shared" ref="F40:F62" si="11">(C40-B40)/B40</f>
        <v>-1.2949216833981699E-2</v>
      </c>
      <c r="H40" s="19">
        <v>4125.4619999999995</v>
      </c>
      <c r="I40" s="140">
        <v>3931.0930000000003</v>
      </c>
      <c r="J40" s="247">
        <f t="shared" ref="J40:J62" si="12">H40/$H$62</f>
        <v>0.13190554510376687</v>
      </c>
      <c r="K40" s="215">
        <f t="shared" ref="K40:K62" si="13">I40/$I$62</f>
        <v>0.11673061062383776</v>
      </c>
      <c r="L40" s="52">
        <f t="shared" ref="L40:L62" si="14">(I40-H40)/H40</f>
        <v>-4.711448075391296E-2</v>
      </c>
      <c r="N40" s="40">
        <f t="shared" si="8"/>
        <v>2.3259100478209933</v>
      </c>
      <c r="O40" s="143">
        <f t="shared" si="8"/>
        <v>2.245402203652191</v>
      </c>
      <c r="P40" s="52">
        <f t="shared" ref="P40:P62" si="15">(O40-N40)/N40</f>
        <v>-3.4613481395905789E-2</v>
      </c>
    </row>
    <row r="41" spans="1:17" ht="20.100000000000001" customHeight="1" x14ac:dyDescent="0.25">
      <c r="A41" s="38" t="s">
        <v>173</v>
      </c>
      <c r="B41" s="19">
        <v>11341.610000000002</v>
      </c>
      <c r="C41" s="140">
        <v>10778.240000000005</v>
      </c>
      <c r="D41" s="247">
        <f t="shared" si="9"/>
        <v>9.7228381479268156E-2</v>
      </c>
      <c r="E41" s="215">
        <f t="shared" si="10"/>
        <v>8.5755799844786942E-2</v>
      </c>
      <c r="F41" s="52">
        <f t="shared" si="11"/>
        <v>-4.9672841862839316E-2</v>
      </c>
      <c r="H41" s="19">
        <v>3190.9430000000007</v>
      </c>
      <c r="I41" s="140">
        <v>3672.1480000000006</v>
      </c>
      <c r="J41" s="247">
        <f t="shared" si="12"/>
        <v>0.10202568241085466</v>
      </c>
      <c r="K41" s="215">
        <f t="shared" si="13"/>
        <v>0.10904144937326708</v>
      </c>
      <c r="L41" s="52">
        <f t="shared" si="14"/>
        <v>0.15080338320051465</v>
      </c>
      <c r="N41" s="40">
        <f t="shared" si="8"/>
        <v>2.8134832708936388</v>
      </c>
      <c r="O41" s="143">
        <f t="shared" si="8"/>
        <v>3.4070015141618661</v>
      </c>
      <c r="P41" s="52">
        <f t="shared" si="15"/>
        <v>0.21095495729736818</v>
      </c>
    </row>
    <row r="42" spans="1:17" ht="20.100000000000001" customHeight="1" x14ac:dyDescent="0.25">
      <c r="A42" s="38" t="s">
        <v>175</v>
      </c>
      <c r="B42" s="19">
        <v>7406.9499999999989</v>
      </c>
      <c r="C42" s="140">
        <v>9673.5700000000033</v>
      </c>
      <c r="D42" s="247">
        <f t="shared" si="9"/>
        <v>6.3497665692777747E-2</v>
      </c>
      <c r="E42" s="215">
        <f t="shared" si="10"/>
        <v>7.6966622816390745E-2</v>
      </c>
      <c r="F42" s="52">
        <f t="shared" si="11"/>
        <v>0.30601259627782079</v>
      </c>
      <c r="H42" s="19">
        <v>2799.154</v>
      </c>
      <c r="I42" s="140">
        <v>3539.5640000000003</v>
      </c>
      <c r="J42" s="247">
        <f t="shared" si="12"/>
        <v>8.9498808666614665E-2</v>
      </c>
      <c r="K42" s="215">
        <f t="shared" si="13"/>
        <v>0.105104475285157</v>
      </c>
      <c r="L42" s="52">
        <f t="shared" si="14"/>
        <v>0.26451206328769344</v>
      </c>
      <c r="N42" s="40">
        <f t="shared" si="8"/>
        <v>3.7790912588852366</v>
      </c>
      <c r="O42" s="143">
        <f t="shared" si="8"/>
        <v>3.6590048968478017</v>
      </c>
      <c r="P42" s="52">
        <f t="shared" si="15"/>
        <v>-3.1776518165602105E-2</v>
      </c>
    </row>
    <row r="43" spans="1:17" ht="20.100000000000001" customHeight="1" x14ac:dyDescent="0.25">
      <c r="A43" s="38" t="s">
        <v>174</v>
      </c>
      <c r="B43" s="19">
        <v>11091.11</v>
      </c>
      <c r="C43" s="140">
        <v>14554.600000000002</v>
      </c>
      <c r="D43" s="247">
        <f t="shared" si="9"/>
        <v>9.5080916563744095E-2</v>
      </c>
      <c r="E43" s="215">
        <f t="shared" si="10"/>
        <v>0.11580196436718199</v>
      </c>
      <c r="F43" s="52">
        <f t="shared" si="11"/>
        <v>0.31227622843881281</v>
      </c>
      <c r="H43" s="19">
        <v>2469.221</v>
      </c>
      <c r="I43" s="140">
        <v>3486.3980000000001</v>
      </c>
      <c r="J43" s="247">
        <f t="shared" si="12"/>
        <v>7.8949689025536618E-2</v>
      </c>
      <c r="K43" s="215">
        <f t="shared" si="13"/>
        <v>0.10352575413955525</v>
      </c>
      <c r="L43" s="52">
        <f t="shared" si="14"/>
        <v>0.41194247092504077</v>
      </c>
      <c r="N43" s="40">
        <f t="shared" si="8"/>
        <v>2.226306474284359</v>
      </c>
      <c r="O43" s="143">
        <f t="shared" si="8"/>
        <v>2.3953925219518224</v>
      </c>
      <c r="P43" s="52">
        <f t="shared" si="15"/>
        <v>7.5949133518023695E-2</v>
      </c>
    </row>
    <row r="44" spans="1:17" ht="20.100000000000001" customHeight="1" x14ac:dyDescent="0.25">
      <c r="A44" s="38" t="s">
        <v>178</v>
      </c>
      <c r="B44" s="19">
        <v>10993.750000000004</v>
      </c>
      <c r="C44" s="140">
        <v>16756.299999999996</v>
      </c>
      <c r="D44" s="247">
        <f t="shared" si="9"/>
        <v>9.424627710595801E-2</v>
      </c>
      <c r="E44" s="215">
        <f t="shared" si="10"/>
        <v>0.13331953166186708</v>
      </c>
      <c r="F44" s="52">
        <f t="shared" si="11"/>
        <v>0.52416600341102815</v>
      </c>
      <c r="H44" s="19">
        <v>1939.4159999999997</v>
      </c>
      <c r="I44" s="140">
        <v>1930.7330000000002</v>
      </c>
      <c r="J44" s="247">
        <f t="shared" si="12"/>
        <v>6.200995783332075E-2</v>
      </c>
      <c r="K44" s="215">
        <f t="shared" si="13"/>
        <v>5.7331546733082668E-2</v>
      </c>
      <c r="L44" s="52">
        <f t="shared" si="14"/>
        <v>-4.477120947748982E-3</v>
      </c>
      <c r="N44" s="40">
        <f t="shared" si="8"/>
        <v>1.7641077885162015</v>
      </c>
      <c r="O44" s="143">
        <f t="shared" si="8"/>
        <v>1.1522430369472978</v>
      </c>
      <c r="P44" s="52">
        <f t="shared" si="15"/>
        <v>-0.34684091048855115</v>
      </c>
    </row>
    <row r="45" spans="1:17" ht="20.100000000000001" customHeight="1" x14ac:dyDescent="0.25">
      <c r="A45" s="38" t="s">
        <v>179</v>
      </c>
      <c r="B45" s="19">
        <v>8533.23</v>
      </c>
      <c r="C45" s="140">
        <v>7528.75</v>
      </c>
      <c r="D45" s="247">
        <f t="shared" si="9"/>
        <v>7.3152942279829339E-2</v>
      </c>
      <c r="E45" s="215">
        <f t="shared" si="10"/>
        <v>5.9901614556870077E-2</v>
      </c>
      <c r="F45" s="52">
        <f t="shared" si="11"/>
        <v>-0.11771392544206585</v>
      </c>
      <c r="H45" s="19">
        <v>2081.4960000000001</v>
      </c>
      <c r="I45" s="140">
        <v>1728.4269999999995</v>
      </c>
      <c r="J45" s="247">
        <f t="shared" si="12"/>
        <v>6.6552755669864447E-2</v>
      </c>
      <c r="K45" s="215">
        <f t="shared" si="13"/>
        <v>5.132423453953594E-2</v>
      </c>
      <c r="L45" s="52">
        <f t="shared" si="14"/>
        <v>-0.16962271366363454</v>
      </c>
      <c r="N45" s="40">
        <f t="shared" si="8"/>
        <v>2.4392826631884996</v>
      </c>
      <c r="O45" s="143">
        <f t="shared" si="8"/>
        <v>2.2957688859372398</v>
      </c>
      <c r="P45" s="52">
        <f t="shared" si="15"/>
        <v>-5.8834418584218638E-2</v>
      </c>
    </row>
    <row r="46" spans="1:17" ht="20.100000000000001" customHeight="1" x14ac:dyDescent="0.25">
      <c r="A46" s="38" t="s">
        <v>180</v>
      </c>
      <c r="B46" s="19">
        <v>3263.21</v>
      </c>
      <c r="C46" s="140">
        <v>2996.34</v>
      </c>
      <c r="D46" s="247">
        <f t="shared" si="9"/>
        <v>2.7974566814320239E-2</v>
      </c>
      <c r="E46" s="215">
        <f t="shared" si="10"/>
        <v>2.3840027064430627E-2</v>
      </c>
      <c r="F46" s="52">
        <f t="shared" si="11"/>
        <v>-8.1781436070617552E-2</v>
      </c>
      <c r="H46" s="19">
        <v>1224.4220000000003</v>
      </c>
      <c r="I46" s="140">
        <v>1402.2930000000003</v>
      </c>
      <c r="J46" s="247">
        <f t="shared" si="12"/>
        <v>3.9149082296005749E-2</v>
      </c>
      <c r="K46" s="215">
        <f t="shared" si="13"/>
        <v>4.1639950559178671E-2</v>
      </c>
      <c r="L46" s="52">
        <f t="shared" si="14"/>
        <v>0.14526935974688471</v>
      </c>
      <c r="N46" s="40">
        <f t="shared" si="8"/>
        <v>3.7522010535638231</v>
      </c>
      <c r="O46" s="143">
        <f t="shared" si="8"/>
        <v>4.6800196239412086</v>
      </c>
      <c r="P46" s="52">
        <f t="shared" si="15"/>
        <v>0.24727314904838263</v>
      </c>
    </row>
    <row r="47" spans="1:17" ht="20.100000000000001" customHeight="1" x14ac:dyDescent="0.25">
      <c r="A47" s="38" t="s">
        <v>185</v>
      </c>
      <c r="B47" s="19">
        <v>2275.7700000000004</v>
      </c>
      <c r="C47" s="140">
        <v>3163.1000000000004</v>
      </c>
      <c r="D47" s="247">
        <f t="shared" si="9"/>
        <v>1.9509525871465698E-2</v>
      </c>
      <c r="E47" s="215">
        <f t="shared" si="10"/>
        <v>2.5166833405922066E-2</v>
      </c>
      <c r="F47" s="52">
        <f t="shared" si="11"/>
        <v>0.38990319759905429</v>
      </c>
      <c r="H47" s="19">
        <v>891.17100000000005</v>
      </c>
      <c r="I47" s="140">
        <v>1031.57</v>
      </c>
      <c r="J47" s="247">
        <f t="shared" si="12"/>
        <v>2.8493874512883415E-2</v>
      </c>
      <c r="K47" s="215">
        <f t="shared" si="13"/>
        <v>3.0631632475047601E-2</v>
      </c>
      <c r="L47" s="52">
        <f t="shared" si="14"/>
        <v>0.15754439944746843</v>
      </c>
      <c r="N47" s="40">
        <f t="shared" si="8"/>
        <v>3.9159097799865532</v>
      </c>
      <c r="O47" s="143">
        <f t="shared" si="8"/>
        <v>3.2612626853403306</v>
      </c>
      <c r="P47" s="52">
        <f t="shared" si="15"/>
        <v>-0.16717624547735893</v>
      </c>
    </row>
    <row r="48" spans="1:17" ht="20.100000000000001" customHeight="1" x14ac:dyDescent="0.25">
      <c r="A48" s="38" t="s">
        <v>183</v>
      </c>
      <c r="B48" s="19">
        <v>3009.5000000000005</v>
      </c>
      <c r="C48" s="140">
        <v>3984.2999999999997</v>
      </c>
      <c r="D48" s="247">
        <f t="shared" si="9"/>
        <v>2.579958348610625E-2</v>
      </c>
      <c r="E48" s="215">
        <f t="shared" si="10"/>
        <v>3.1700614694197236E-2</v>
      </c>
      <c r="F48" s="52">
        <f t="shared" si="11"/>
        <v>0.32390762585147004</v>
      </c>
      <c r="H48" s="19">
        <v>824.33</v>
      </c>
      <c r="I48" s="140">
        <v>901.84600000000012</v>
      </c>
      <c r="J48" s="247">
        <f t="shared" si="12"/>
        <v>2.6356732408488591E-2</v>
      </c>
      <c r="K48" s="215">
        <f t="shared" si="13"/>
        <v>2.6779583761733849E-2</v>
      </c>
      <c r="L48" s="52">
        <f t="shared" si="14"/>
        <v>9.4035155823517375E-2</v>
      </c>
      <c r="N48" s="40">
        <f t="shared" si="8"/>
        <v>2.7390928725701942</v>
      </c>
      <c r="O48" s="143">
        <f t="shared" si="8"/>
        <v>2.263499234495395</v>
      </c>
      <c r="P48" s="52">
        <f t="shared" si="15"/>
        <v>-0.17363180446982496</v>
      </c>
    </row>
    <row r="49" spans="1:16" ht="20.100000000000001" customHeight="1" x14ac:dyDescent="0.25">
      <c r="A49" s="38" t="s">
        <v>181</v>
      </c>
      <c r="B49" s="19">
        <v>3907.01</v>
      </c>
      <c r="C49" s="140">
        <v>4263.43</v>
      </c>
      <c r="D49" s="247">
        <f t="shared" si="9"/>
        <v>3.3493680237930541E-2</v>
      </c>
      <c r="E49" s="215">
        <f t="shared" si="10"/>
        <v>3.3921479734377764E-2</v>
      </c>
      <c r="F49" s="52">
        <f t="shared" si="11"/>
        <v>9.1225771113972079E-2</v>
      </c>
      <c r="H49" s="19">
        <v>876.56600000000003</v>
      </c>
      <c r="I49" s="140">
        <v>868.27799999999991</v>
      </c>
      <c r="J49" s="247">
        <f t="shared" si="12"/>
        <v>2.802690124146787E-2</v>
      </c>
      <c r="K49" s="215">
        <f t="shared" si="13"/>
        <v>2.5782809292795816E-2</v>
      </c>
      <c r="L49" s="52">
        <f t="shared" si="14"/>
        <v>-9.4550781116312117E-3</v>
      </c>
      <c r="N49" s="40">
        <f t="shared" si="8"/>
        <v>2.243572450544022</v>
      </c>
      <c r="O49" s="143">
        <f t="shared" si="8"/>
        <v>2.0365714929059462</v>
      </c>
      <c r="P49" s="52">
        <f t="shared" si="15"/>
        <v>-9.2263995124330464E-2</v>
      </c>
    </row>
    <row r="50" spans="1:16" ht="20.100000000000001" customHeight="1" x14ac:dyDescent="0.25">
      <c r="A50" s="38" t="s">
        <v>186</v>
      </c>
      <c r="B50" s="19">
        <v>1543.84</v>
      </c>
      <c r="C50" s="140">
        <v>1838.87</v>
      </c>
      <c r="D50" s="247">
        <f t="shared" si="9"/>
        <v>1.3234899142445676E-2</v>
      </c>
      <c r="E50" s="215">
        <f t="shared" si="10"/>
        <v>1.4630753041366983E-2</v>
      </c>
      <c r="F50" s="52">
        <f t="shared" si="11"/>
        <v>0.19110140947248419</v>
      </c>
      <c r="H50" s="19">
        <v>477.24599999999998</v>
      </c>
      <c r="I50" s="140">
        <v>573.47899999999993</v>
      </c>
      <c r="J50" s="247">
        <f t="shared" si="12"/>
        <v>1.5259234912015265E-2</v>
      </c>
      <c r="K50" s="215">
        <f t="shared" si="13"/>
        <v>1.7028992661824036E-2</v>
      </c>
      <c r="L50" s="52">
        <f t="shared" si="14"/>
        <v>0.20164233959006456</v>
      </c>
      <c r="N50" s="40">
        <f t="shared" si="8"/>
        <v>3.0912918437143744</v>
      </c>
      <c r="O50" s="143">
        <f t="shared" si="8"/>
        <v>3.1186489528895462</v>
      </c>
      <c r="P50" s="52">
        <f t="shared" si="15"/>
        <v>8.8497335606788404E-3</v>
      </c>
    </row>
    <row r="51" spans="1:16" ht="20.100000000000001" customHeight="1" x14ac:dyDescent="0.25">
      <c r="A51" s="38" t="s">
        <v>191</v>
      </c>
      <c r="B51" s="19">
        <v>784.80000000000007</v>
      </c>
      <c r="C51" s="140">
        <v>1334.1700000000003</v>
      </c>
      <c r="D51" s="247">
        <f t="shared" si="9"/>
        <v>6.7278661305519797E-3</v>
      </c>
      <c r="E51" s="215">
        <f t="shared" si="10"/>
        <v>1.0615166806354225E-2</v>
      </c>
      <c r="F51" s="52">
        <f t="shared" si="11"/>
        <v>0.70001274209989828</v>
      </c>
      <c r="H51" s="19">
        <v>234.10100000000003</v>
      </c>
      <c r="I51" s="140">
        <v>418.38499999999999</v>
      </c>
      <c r="J51" s="247">
        <f t="shared" si="12"/>
        <v>7.4850331949093052E-3</v>
      </c>
      <c r="K51" s="215">
        <f t="shared" si="13"/>
        <v>1.2423602424530368E-2</v>
      </c>
      <c r="L51" s="52">
        <f t="shared" si="14"/>
        <v>0.78719868774588719</v>
      </c>
      <c r="N51" s="40">
        <f t="shared" si="8"/>
        <v>2.9829383282364934</v>
      </c>
      <c r="O51" s="143">
        <f t="shared" si="8"/>
        <v>3.1359197103817351</v>
      </c>
      <c r="P51" s="52">
        <f t="shared" si="15"/>
        <v>5.1285465977328457E-2</v>
      </c>
    </row>
    <row r="52" spans="1:16" ht="20.100000000000001" customHeight="1" x14ac:dyDescent="0.25">
      <c r="A52" s="38" t="s">
        <v>193</v>
      </c>
      <c r="B52" s="19">
        <v>402.91</v>
      </c>
      <c r="C52" s="140">
        <v>559.26</v>
      </c>
      <c r="D52" s="247">
        <f t="shared" si="9"/>
        <v>3.4540322918714299E-3</v>
      </c>
      <c r="E52" s="215">
        <f t="shared" si="10"/>
        <v>4.449686462835817E-3</v>
      </c>
      <c r="F52" s="52">
        <f t="shared" si="11"/>
        <v>0.38805192226551827</v>
      </c>
      <c r="H52" s="19">
        <v>214.82199999999997</v>
      </c>
      <c r="I52" s="140">
        <v>266.02300000000002</v>
      </c>
      <c r="J52" s="247">
        <f t="shared" si="12"/>
        <v>6.8686156872324617E-3</v>
      </c>
      <c r="K52" s="215">
        <f t="shared" si="13"/>
        <v>7.899336706098074E-3</v>
      </c>
      <c r="L52" s="52">
        <f t="shared" si="14"/>
        <v>0.23834151064602349</v>
      </c>
      <c r="N52" s="40">
        <f t="shared" ref="N52:N53" si="16">(H52/B52)*10</f>
        <v>5.3317614355563272</v>
      </c>
      <c r="O52" s="143">
        <f t="shared" ref="O52:O53" si="17">(I52/C52)*10</f>
        <v>4.7566963487465586</v>
      </c>
      <c r="P52" s="52">
        <f t="shared" ref="P52:P53" si="18">(O52-N52)/N52</f>
        <v>-0.10785649241070464</v>
      </c>
    </row>
    <row r="53" spans="1:16" ht="20.100000000000001" customHeight="1" x14ac:dyDescent="0.25">
      <c r="A53" s="38" t="s">
        <v>190</v>
      </c>
      <c r="B53" s="19">
        <v>2107.04</v>
      </c>
      <c r="C53" s="140">
        <v>848.91000000000008</v>
      </c>
      <c r="D53" s="247">
        <f t="shared" si="9"/>
        <v>1.8063051798825485E-2</v>
      </c>
      <c r="E53" s="215">
        <f t="shared" si="10"/>
        <v>6.7542526466508488E-3</v>
      </c>
      <c r="F53" s="52">
        <f t="shared" si="11"/>
        <v>-0.59710779102437539</v>
      </c>
      <c r="H53" s="19">
        <v>428.50199999999995</v>
      </c>
      <c r="I53" s="140">
        <v>227.09300000000002</v>
      </c>
      <c r="J53" s="247">
        <f t="shared" si="12"/>
        <v>1.3700717613701037E-2</v>
      </c>
      <c r="K53" s="215">
        <f t="shared" si="13"/>
        <v>6.7433420065104513E-3</v>
      </c>
      <c r="L53" s="52">
        <f t="shared" si="14"/>
        <v>-0.47003047827081312</v>
      </c>
      <c r="N53" s="40">
        <f t="shared" si="16"/>
        <v>2.0336680841369881</v>
      </c>
      <c r="O53" s="143">
        <f t="shared" si="17"/>
        <v>2.6751127916975888</v>
      </c>
      <c r="P53" s="52">
        <f t="shared" si="18"/>
        <v>0.31541268339902456</v>
      </c>
    </row>
    <row r="54" spans="1:16" ht="20.100000000000001" customHeight="1" x14ac:dyDescent="0.25">
      <c r="A54" s="38" t="s">
        <v>192</v>
      </c>
      <c r="B54" s="19">
        <v>326.75000000000006</v>
      </c>
      <c r="C54" s="140">
        <v>480.36</v>
      </c>
      <c r="D54" s="247">
        <f t="shared" si="9"/>
        <v>2.8011343758382514E-3</v>
      </c>
      <c r="E54" s="215">
        <f t="shared" si="10"/>
        <v>3.8219278855770363E-3</v>
      </c>
      <c r="F54" s="52">
        <f t="shared" si="11"/>
        <v>0.47011476664116275</v>
      </c>
      <c r="H54" s="19">
        <v>127.55199999999998</v>
      </c>
      <c r="I54" s="140">
        <v>197.52</v>
      </c>
      <c r="J54" s="247">
        <f t="shared" si="12"/>
        <v>4.0782865262304364E-3</v>
      </c>
      <c r="K54" s="215">
        <f t="shared" si="13"/>
        <v>5.8651958146043442E-3</v>
      </c>
      <c r="L54" s="52">
        <f t="shared" si="14"/>
        <v>0.54854490717511328</v>
      </c>
      <c r="N54" s="40">
        <f t="shared" ref="N54" si="19">(H54/B54)*10</f>
        <v>3.9036572302983918</v>
      </c>
      <c r="O54" s="143">
        <f t="shared" ref="O54" si="20">(I54/C54)*10</f>
        <v>4.111916062952786</v>
      </c>
      <c r="P54" s="52">
        <f t="shared" ref="P54" si="21">(O54-N54)/N54</f>
        <v>5.3349671953260881E-2</v>
      </c>
    </row>
    <row r="55" spans="1:16" ht="20.100000000000001" customHeight="1" x14ac:dyDescent="0.25">
      <c r="A55" s="38" t="s">
        <v>194</v>
      </c>
      <c r="B55" s="19">
        <v>709.14</v>
      </c>
      <c r="C55" s="140">
        <v>639.05000000000018</v>
      </c>
      <c r="D55" s="247">
        <f t="shared" si="9"/>
        <v>6.0792545716356148E-3</v>
      </c>
      <c r="E55" s="215">
        <f t="shared" si="10"/>
        <v>5.0845262204971386E-3</v>
      </c>
      <c r="F55" s="52">
        <f t="shared" si="11"/>
        <v>-9.8838029162083382E-2</v>
      </c>
      <c r="H55" s="19">
        <v>214.483</v>
      </c>
      <c r="I55" s="140">
        <v>177.72499999999999</v>
      </c>
      <c r="J55" s="247">
        <f t="shared" si="12"/>
        <v>6.8577766636782091E-3</v>
      </c>
      <c r="K55" s="215">
        <f t="shared" si="13"/>
        <v>5.2773993831032647E-3</v>
      </c>
      <c r="L55" s="52">
        <f t="shared" si="14"/>
        <v>-0.17137954989439727</v>
      </c>
      <c r="N55" s="40">
        <f t="shared" si="8"/>
        <v>3.0245508644273347</v>
      </c>
      <c r="O55" s="143">
        <f t="shared" si="8"/>
        <v>2.7810812925436186</v>
      </c>
      <c r="P55" s="52">
        <f t="shared" si="15"/>
        <v>-8.0497760757551148E-2</v>
      </c>
    </row>
    <row r="56" spans="1:16" ht="20.100000000000001" customHeight="1" x14ac:dyDescent="0.25">
      <c r="A56" s="38" t="s">
        <v>195</v>
      </c>
      <c r="B56" s="19">
        <v>331.19</v>
      </c>
      <c r="C56" s="140">
        <v>436.16999999999996</v>
      </c>
      <c r="D56" s="247">
        <f t="shared" si="9"/>
        <v>2.839197227035563E-3</v>
      </c>
      <c r="E56" s="215">
        <f t="shared" si="10"/>
        <v>3.4703353440172697E-3</v>
      </c>
      <c r="F56" s="52">
        <f t="shared" si="11"/>
        <v>0.31697816963072545</v>
      </c>
      <c r="H56" s="19">
        <v>130.18</v>
      </c>
      <c r="I56" s="140">
        <v>132.393</v>
      </c>
      <c r="J56" s="247">
        <f t="shared" si="12"/>
        <v>4.1623129389165075E-3</v>
      </c>
      <c r="K56" s="215">
        <f t="shared" si="13"/>
        <v>3.9313024983946582E-3</v>
      </c>
      <c r="L56" s="52">
        <f t="shared" si="14"/>
        <v>1.6999539099708048E-2</v>
      </c>
      <c r="N56" s="40">
        <f t="shared" ref="N56" si="22">(H56/B56)*10</f>
        <v>3.9306742353331927</v>
      </c>
      <c r="O56" s="143">
        <f t="shared" ref="O56" si="23">(I56/C56)*10</f>
        <v>3.0353531879771651</v>
      </c>
      <c r="P56" s="52">
        <f t="shared" ref="P56" si="24">(O56-N56)/N56</f>
        <v>-0.2277779825425125</v>
      </c>
    </row>
    <row r="57" spans="1:16" ht="20.100000000000001" customHeight="1" x14ac:dyDescent="0.25">
      <c r="A57" s="38" t="s">
        <v>214</v>
      </c>
      <c r="B57" s="19">
        <v>50.989999999999995</v>
      </c>
      <c r="C57" s="140">
        <v>205.9</v>
      </c>
      <c r="D57" s="247">
        <f t="shared" si="9"/>
        <v>4.3712269877273875E-4</v>
      </c>
      <c r="E57" s="215">
        <f t="shared" si="10"/>
        <v>1.6382191515536509E-3</v>
      </c>
      <c r="F57" s="52">
        <f t="shared" si="11"/>
        <v>3.038046675818789</v>
      </c>
      <c r="H57" s="19">
        <v>22.428999999999998</v>
      </c>
      <c r="I57" s="140">
        <v>69.393999999999991</v>
      </c>
      <c r="J57" s="247">
        <f t="shared" si="12"/>
        <v>7.1713409822521379E-4</v>
      </c>
      <c r="K57" s="215">
        <f t="shared" si="13"/>
        <v>2.0605984121033504E-3</v>
      </c>
      <c r="L57" s="52">
        <f t="shared" si="14"/>
        <v>2.093940880110571</v>
      </c>
      <c r="N57" s="40">
        <f t="shared" ref="N57" si="25">(H57/B57)*10</f>
        <v>4.3987056285546187</v>
      </c>
      <c r="O57" s="143">
        <f t="shared" ref="O57" si="26">(I57/C57)*10</f>
        <v>3.3702768334142785</v>
      </c>
      <c r="P57" s="52">
        <f t="shared" ref="P57" si="27">(O57-N57)/N57</f>
        <v>-0.23380259603284115</v>
      </c>
    </row>
    <row r="58" spans="1:16" ht="20.100000000000001" customHeight="1" x14ac:dyDescent="0.25">
      <c r="A58" s="38" t="s">
        <v>197</v>
      </c>
      <c r="B58" s="19">
        <v>378.90999999999997</v>
      </c>
      <c r="C58" s="140">
        <v>99.149999999999991</v>
      </c>
      <c r="D58" s="247">
        <f t="shared" si="9"/>
        <v>3.2482871502643351E-3</v>
      </c>
      <c r="E58" s="215">
        <f t="shared" si="10"/>
        <v>7.888753223727269E-4</v>
      </c>
      <c r="F58" s="52">
        <f t="shared" si="11"/>
        <v>-0.73832836293578952</v>
      </c>
      <c r="H58" s="19">
        <v>93.77300000000001</v>
      </c>
      <c r="I58" s="140">
        <v>51.276999999999994</v>
      </c>
      <c r="J58" s="247">
        <f t="shared" si="12"/>
        <v>2.9982529668229965E-3</v>
      </c>
      <c r="K58" s="215">
        <f t="shared" si="13"/>
        <v>1.5226288263743767E-3</v>
      </c>
      <c r="L58" s="52">
        <f t="shared" si="14"/>
        <v>-0.45317948663261293</v>
      </c>
      <c r="N58" s="40">
        <f t="shared" ref="N58" si="28">(H58/B58)*10</f>
        <v>2.4748093214747571</v>
      </c>
      <c r="O58" s="143">
        <f t="shared" ref="O58" si="29">(I58/C58)*10</f>
        <v>5.1716591023701461</v>
      </c>
      <c r="P58" s="52">
        <f t="shared" ref="P58" si="30">(O58-N58)/N58</f>
        <v>1.0897202291481254</v>
      </c>
    </row>
    <row r="59" spans="1:16" ht="20.100000000000001" customHeight="1" x14ac:dyDescent="0.25">
      <c r="A59" s="38" t="s">
        <v>196</v>
      </c>
      <c r="B59" s="19">
        <v>180.68999999999997</v>
      </c>
      <c r="C59" s="140">
        <v>255.33000000000004</v>
      </c>
      <c r="D59" s="247">
        <f t="shared" si="9"/>
        <v>1.54900373487441E-3</v>
      </c>
      <c r="E59" s="215">
        <f t="shared" si="10"/>
        <v>2.0315031372811739E-3</v>
      </c>
      <c r="F59" s="52">
        <f t="shared" si="11"/>
        <v>0.41308318113896775</v>
      </c>
      <c r="H59" s="19">
        <v>28.345000000000006</v>
      </c>
      <c r="I59" s="140">
        <v>47.990999999999993</v>
      </c>
      <c r="J59" s="247">
        <f t="shared" si="12"/>
        <v>9.0628944733129842E-4</v>
      </c>
      <c r="K59" s="215">
        <f t="shared" si="13"/>
        <v>1.425053727919588E-3</v>
      </c>
      <c r="L59" s="52">
        <f t="shared" si="14"/>
        <v>0.69310284000705535</v>
      </c>
      <c r="N59" s="40">
        <f t="shared" ref="N59" si="31">(H59/B59)*10</f>
        <v>1.5687088383419121</v>
      </c>
      <c r="O59" s="143">
        <f t="shared" ref="O59" si="32">(I59/C59)*10</f>
        <v>1.8795676183762184</v>
      </c>
      <c r="P59" s="52">
        <f t="shared" ref="P59" si="33">(O59-N59)/N59</f>
        <v>0.1981621907369864</v>
      </c>
    </row>
    <row r="60" spans="1:16" ht="20.100000000000001" customHeight="1" x14ac:dyDescent="0.25">
      <c r="A60" s="38" t="s">
        <v>198</v>
      </c>
      <c r="B60" s="19">
        <v>135.94</v>
      </c>
      <c r="C60" s="140">
        <v>95.749999999999986</v>
      </c>
      <c r="D60" s="247">
        <f t="shared" si="9"/>
        <v>1.1653747729195158E-3</v>
      </c>
      <c r="E60" s="215">
        <f t="shared" si="10"/>
        <v>7.6182362195853352E-4</v>
      </c>
      <c r="F60" s="52">
        <f t="shared" si="11"/>
        <v>-0.29564513756068861</v>
      </c>
      <c r="H60" s="19">
        <v>70.070999999999998</v>
      </c>
      <c r="I60" s="140">
        <v>46.442999999999998</v>
      </c>
      <c r="J60" s="247">
        <f t="shared" si="12"/>
        <v>2.2404165766079166E-3</v>
      </c>
      <c r="K60" s="215">
        <f t="shared" si="13"/>
        <v>1.379087126456407E-3</v>
      </c>
      <c r="L60" s="52">
        <f t="shared" si="14"/>
        <v>-0.33720083914886329</v>
      </c>
      <c r="N60" s="40">
        <f t="shared" si="8"/>
        <v>5.1545534794762391</v>
      </c>
      <c r="O60" s="143">
        <f t="shared" si="8"/>
        <v>4.8504438642297654</v>
      </c>
      <c r="P60" s="52">
        <f t="shared" si="15"/>
        <v>-5.8998246202574024E-2</v>
      </c>
    </row>
    <row r="61" spans="1:16" ht="20.100000000000001" customHeight="1" thickBot="1" x14ac:dyDescent="0.3">
      <c r="A61" s="8" t="s">
        <v>17</v>
      </c>
      <c r="B61" s="19">
        <f>B62-SUM(B39:B60)</f>
        <v>158.61999999999534</v>
      </c>
      <c r="C61" s="140">
        <f>C62-SUM(C39:C60)</f>
        <v>69.339999999981956</v>
      </c>
      <c r="D61" s="247">
        <f t="shared" si="9"/>
        <v>1.35980393173818E-3</v>
      </c>
      <c r="E61" s="215">
        <f t="shared" si="10"/>
        <v>5.516955607999057E-4</v>
      </c>
      <c r="F61" s="52">
        <f t="shared" si="11"/>
        <v>-0.56285462110714923</v>
      </c>
      <c r="H61" s="19">
        <f>H62-SUM(H39:H60)</f>
        <v>98.181999999997061</v>
      </c>
      <c r="I61" s="140">
        <f>I62-SUM(I39:I60)</f>
        <v>42.209000000002561</v>
      </c>
      <c r="J61" s="247">
        <f t="shared" si="12"/>
        <v>3.139224220069813E-3</v>
      </c>
      <c r="K61" s="215">
        <f t="shared" si="13"/>
        <v>1.2533619387335448E-3</v>
      </c>
      <c r="L61" s="52">
        <f t="shared" si="14"/>
        <v>-0.57009431464011917</v>
      </c>
      <c r="N61" s="40">
        <f t="shared" si="8"/>
        <v>6.1897616946160596</v>
      </c>
      <c r="O61" s="143">
        <f t="shared" si="8"/>
        <v>6.0872512258456224</v>
      </c>
      <c r="P61" s="52">
        <f t="shared" si="15"/>
        <v>-1.6561294897605227E-2</v>
      </c>
    </row>
    <row r="62" spans="1:16" s="1" customFormat="1" ht="26.25" customHeight="1" thickBot="1" x14ac:dyDescent="0.3">
      <c r="A62" s="12" t="s">
        <v>18</v>
      </c>
      <c r="B62" s="17">
        <v>116649.17</v>
      </c>
      <c r="C62" s="145">
        <v>125685.26</v>
      </c>
      <c r="D62" s="253">
        <f>SUM(D39:D61)</f>
        <v>1</v>
      </c>
      <c r="E62" s="254">
        <f>SUM(E39:E61)</f>
        <v>0.99999999999999989</v>
      </c>
      <c r="F62" s="57">
        <f t="shared" si="11"/>
        <v>7.7463817359351955E-2</v>
      </c>
      <c r="H62" s="17">
        <v>31275.879999999997</v>
      </c>
      <c r="I62" s="145">
        <v>33676.625</v>
      </c>
      <c r="J62" s="253">
        <f t="shared" si="12"/>
        <v>1</v>
      </c>
      <c r="K62" s="254">
        <f t="shared" si="13"/>
        <v>1</v>
      </c>
      <c r="L62" s="57">
        <f t="shared" si="14"/>
        <v>7.6760270214619147E-2</v>
      </c>
      <c r="N62" s="37">
        <f t="shared" si="8"/>
        <v>2.6811918164527015</v>
      </c>
      <c r="O62" s="150">
        <f t="shared" si="8"/>
        <v>2.6794410895915721</v>
      </c>
      <c r="P62" s="57">
        <f t="shared" si="15"/>
        <v>-6.5296591254171833E-4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B37</f>
        <v>abril</v>
      </c>
      <c r="C66" s="352"/>
      <c r="D66" s="358" t="str">
        <f>B66</f>
        <v>abril</v>
      </c>
      <c r="E66" s="352"/>
      <c r="F66" s="131" t="str">
        <f>F5</f>
        <v>2024 /2023</v>
      </c>
      <c r="H66" s="347" t="str">
        <f>B66</f>
        <v>abril</v>
      </c>
      <c r="I66" s="352"/>
      <c r="J66" s="358" t="str">
        <f>B66</f>
        <v>abril</v>
      </c>
      <c r="K66" s="348"/>
      <c r="L66" s="131" t="str">
        <f>F66</f>
        <v>2024 /2023</v>
      </c>
      <c r="N66" s="347" t="str">
        <f>B66</f>
        <v>abril</v>
      </c>
      <c r="O66" s="348"/>
      <c r="P66" s="131" t="str">
        <f>L66</f>
        <v>2024 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167</v>
      </c>
      <c r="B68" s="39">
        <v>17923.650000000001</v>
      </c>
      <c r="C68" s="147">
        <v>23420.520000000004</v>
      </c>
      <c r="D68" s="247">
        <f>B68/$B$96</f>
        <v>0.14305170098290498</v>
      </c>
      <c r="E68" s="246">
        <f>C68/$C$96</f>
        <v>0.13516762462140774</v>
      </c>
      <c r="F68" s="52">
        <f>(C68-B68)/B68</f>
        <v>0.30668251165359744</v>
      </c>
      <c r="H68" s="19">
        <v>8162.3640000000014</v>
      </c>
      <c r="I68" s="147">
        <v>9289.0330000000013</v>
      </c>
      <c r="J68" s="245">
        <f>H68/$H$96</f>
        <v>0.21746583038682765</v>
      </c>
      <c r="K68" s="246">
        <f>I68/$I$96</f>
        <v>0.19689977540278411</v>
      </c>
      <c r="L68" s="52">
        <f t="shared" ref="L68:L70" si="34">(I68-H68)/H68</f>
        <v>0.13803219263438873</v>
      </c>
      <c r="N68" s="40">
        <f t="shared" ref="N68:O83" si="35">(H68/B68)*10</f>
        <v>4.553963059979413</v>
      </c>
      <c r="O68" s="143">
        <f t="shared" si="35"/>
        <v>3.9661941750225873</v>
      </c>
      <c r="P68" s="52">
        <f t="shared" ref="P68:P69" si="36">(O68-N68)/N68</f>
        <v>-0.12906755659091421</v>
      </c>
    </row>
    <row r="69" spans="1:16" ht="20.100000000000001" customHeight="1" x14ac:dyDescent="0.25">
      <c r="A69" s="38" t="s">
        <v>168</v>
      </c>
      <c r="B69" s="19">
        <v>22840.599999999995</v>
      </c>
      <c r="C69" s="140">
        <v>21412.75</v>
      </c>
      <c r="D69" s="247">
        <f t="shared" ref="D69:D95" si="37">B69/$B$96</f>
        <v>0.1822947157230887</v>
      </c>
      <c r="E69" s="215">
        <f t="shared" ref="E69:E95" si="38">C69/$C$96</f>
        <v>0.12358011496380301</v>
      </c>
      <c r="F69" s="52">
        <f>(C69-B69)/B69</f>
        <v>-6.2513681777186025E-2</v>
      </c>
      <c r="H69" s="19">
        <v>6513.8549999999996</v>
      </c>
      <c r="I69" s="140">
        <v>6837.9840000000004</v>
      </c>
      <c r="J69" s="214">
        <f t="shared" ref="J69:J95" si="39">H69/$H$96</f>
        <v>0.17354541975760807</v>
      </c>
      <c r="K69" s="215">
        <f t="shared" ref="K69:K95" si="40">I69/$I$96</f>
        <v>0.14494485204303087</v>
      </c>
      <c r="L69" s="52">
        <f t="shared" si="34"/>
        <v>4.9759934785161913E-2</v>
      </c>
      <c r="N69" s="40">
        <f t="shared" si="35"/>
        <v>2.8518756074709071</v>
      </c>
      <c r="O69" s="143">
        <f t="shared" si="35"/>
        <v>3.1934170062229281</v>
      </c>
      <c r="P69" s="52">
        <f t="shared" si="36"/>
        <v>0.1197602721020872</v>
      </c>
    </row>
    <row r="70" spans="1:16" ht="20.100000000000001" customHeight="1" x14ac:dyDescent="0.25">
      <c r="A70" s="38" t="s">
        <v>169</v>
      </c>
      <c r="B70" s="19">
        <v>16356.300000000001</v>
      </c>
      <c r="C70" s="140">
        <v>19688.090000000004</v>
      </c>
      <c r="D70" s="247">
        <f t="shared" si="37"/>
        <v>0.13054241389374871</v>
      </c>
      <c r="E70" s="215">
        <f t="shared" si="38"/>
        <v>0.11362652744825869</v>
      </c>
      <c r="F70" s="52">
        <f>(C70-B70)/B70</f>
        <v>0.20370071470931705</v>
      </c>
      <c r="H70" s="19">
        <v>5847.9840000000004</v>
      </c>
      <c r="I70" s="140">
        <v>6108.59</v>
      </c>
      <c r="J70" s="214">
        <f t="shared" si="39"/>
        <v>0.15580494776377063</v>
      </c>
      <c r="K70" s="215">
        <f t="shared" si="40"/>
        <v>0.12948387620408852</v>
      </c>
      <c r="L70" s="52">
        <f t="shared" si="34"/>
        <v>4.4563391418307528E-2</v>
      </c>
      <c r="N70" s="40">
        <f t="shared" ref="N70" si="41">(H70/B70)*10</f>
        <v>3.5753709579794939</v>
      </c>
      <c r="O70" s="143">
        <f t="shared" ref="O70" si="42">(I70/C70)*10</f>
        <v>3.102682891027011</v>
      </c>
      <c r="P70" s="52">
        <f t="shared" ref="P70" si="43">(O70-N70)/N70</f>
        <v>-0.13220671994818892</v>
      </c>
    </row>
    <row r="71" spans="1:16" ht="20.100000000000001" customHeight="1" x14ac:dyDescent="0.25">
      <c r="A71" s="38" t="s">
        <v>170</v>
      </c>
      <c r="B71" s="19">
        <v>8578.9799999999977</v>
      </c>
      <c r="C71" s="140">
        <v>12449.959999999997</v>
      </c>
      <c r="D71" s="247">
        <f t="shared" si="37"/>
        <v>6.8470299392050266E-2</v>
      </c>
      <c r="E71" s="215">
        <f t="shared" si="38"/>
        <v>7.1852867478243043E-2</v>
      </c>
      <c r="F71" s="52">
        <f t="shared" ref="F71:F96" si="44">(C71-B71)/B71</f>
        <v>0.45121681132255825</v>
      </c>
      <c r="H71" s="19">
        <v>3137.2950000000005</v>
      </c>
      <c r="I71" s="140">
        <v>4870.2320000000009</v>
      </c>
      <c r="J71" s="214">
        <f t="shared" si="39"/>
        <v>8.3585400301118953E-2</v>
      </c>
      <c r="K71" s="215">
        <f t="shared" si="40"/>
        <v>0.10323438262728232</v>
      </c>
      <c r="L71" s="52">
        <f t="shared" ref="L71:L96" si="45">(I71-H71)/H71</f>
        <v>0.55236660881428112</v>
      </c>
      <c r="N71" s="40">
        <f t="shared" ref="N71" si="46">(H71/B71)*10</f>
        <v>3.6569557220089117</v>
      </c>
      <c r="O71" s="143">
        <f t="shared" si="35"/>
        <v>3.9118454999052221</v>
      </c>
      <c r="P71" s="52">
        <f t="shared" ref="P71:P96" si="47">(O71-N71)/N71</f>
        <v>6.9699990175513871E-2</v>
      </c>
    </row>
    <row r="72" spans="1:16" ht="20.100000000000001" customHeight="1" x14ac:dyDescent="0.25">
      <c r="A72" s="38" t="s">
        <v>176</v>
      </c>
      <c r="B72" s="19">
        <v>17709.73</v>
      </c>
      <c r="C72" s="140">
        <v>33289.979999999996</v>
      </c>
      <c r="D72" s="247">
        <f t="shared" si="37"/>
        <v>0.1413443690569712</v>
      </c>
      <c r="E72" s="215">
        <f t="shared" si="38"/>
        <v>0.1921275667787978</v>
      </c>
      <c r="F72" s="52">
        <f t="shared" si="44"/>
        <v>0.87975649544064172</v>
      </c>
      <c r="H72" s="19">
        <v>2818.9969999999998</v>
      </c>
      <c r="I72" s="140">
        <v>3906.2030000000004</v>
      </c>
      <c r="J72" s="214">
        <f t="shared" si="39"/>
        <v>7.5105143983161718E-2</v>
      </c>
      <c r="K72" s="215">
        <f t="shared" si="40"/>
        <v>8.2799845083732782E-2</v>
      </c>
      <c r="L72" s="52">
        <f t="shared" si="45"/>
        <v>0.38567121568416024</v>
      </c>
      <c r="N72" s="40">
        <f t="shared" si="35"/>
        <v>1.5917786437173236</v>
      </c>
      <c r="O72" s="143">
        <f t="shared" si="35"/>
        <v>1.1733870071414885</v>
      </c>
      <c r="P72" s="52">
        <f t="shared" si="47"/>
        <v>-0.26284536372391193</v>
      </c>
    </row>
    <row r="73" spans="1:16" ht="20.100000000000001" customHeight="1" x14ac:dyDescent="0.25">
      <c r="A73" s="38" t="s">
        <v>172</v>
      </c>
      <c r="B73" s="19">
        <v>3586.05</v>
      </c>
      <c r="C73" s="140">
        <v>16072.67</v>
      </c>
      <c r="D73" s="247">
        <f t="shared" si="37"/>
        <v>2.8620875341224941E-2</v>
      </c>
      <c r="E73" s="215">
        <f t="shared" si="38"/>
        <v>9.2760733972762396E-2</v>
      </c>
      <c r="F73" s="52">
        <f t="shared" si="44"/>
        <v>3.4819982989640406</v>
      </c>
      <c r="H73" s="19">
        <v>759.78600000000006</v>
      </c>
      <c r="I73" s="140">
        <v>3481.2529999999992</v>
      </c>
      <c r="J73" s="214">
        <f t="shared" si="39"/>
        <v>2.024260292805935E-2</v>
      </c>
      <c r="K73" s="215">
        <f t="shared" si="40"/>
        <v>7.3792173396333954E-2</v>
      </c>
      <c r="L73" s="52">
        <f t="shared" si="45"/>
        <v>3.5818862153290518</v>
      </c>
      <c r="N73" s="40">
        <f t="shared" si="35"/>
        <v>2.1187267327560964</v>
      </c>
      <c r="O73" s="143">
        <f t="shared" si="35"/>
        <v>2.165945670507762</v>
      </c>
      <c r="P73" s="52">
        <f t="shared" si="47"/>
        <v>2.2286469048437396E-2</v>
      </c>
    </row>
    <row r="74" spans="1:16" ht="20.100000000000001" customHeight="1" x14ac:dyDescent="0.25">
      <c r="A74" s="38" t="s">
        <v>177</v>
      </c>
      <c r="B74" s="19">
        <v>8321.27</v>
      </c>
      <c r="C74" s="140">
        <v>7748.4999999999982</v>
      </c>
      <c r="D74" s="247">
        <f t="shared" si="37"/>
        <v>6.6413472023723844E-2</v>
      </c>
      <c r="E74" s="215">
        <f t="shared" si="38"/>
        <v>4.4719175294954054E-2</v>
      </c>
      <c r="F74" s="52">
        <f t="shared" si="44"/>
        <v>-6.8832041262932492E-2</v>
      </c>
      <c r="H74" s="19">
        <v>2731.4870000000001</v>
      </c>
      <c r="I74" s="140">
        <v>2823.3160000000007</v>
      </c>
      <c r="J74" s="214">
        <f t="shared" si="39"/>
        <v>7.2773658298726285E-2</v>
      </c>
      <c r="K74" s="215">
        <f t="shared" si="40"/>
        <v>5.9845872685680729E-2</v>
      </c>
      <c r="L74" s="52">
        <f t="shared" si="45"/>
        <v>3.3618684621234012E-2</v>
      </c>
      <c r="N74" s="40">
        <f t="shared" si="35"/>
        <v>3.2825361994022546</v>
      </c>
      <c r="O74" s="143">
        <f t="shared" si="35"/>
        <v>3.643693618119638</v>
      </c>
      <c r="P74" s="52">
        <f t="shared" si="47"/>
        <v>0.11002389517689086</v>
      </c>
    </row>
    <row r="75" spans="1:16" ht="20.100000000000001" customHeight="1" x14ac:dyDescent="0.25">
      <c r="A75" s="38" t="s">
        <v>182</v>
      </c>
      <c r="B75" s="19">
        <v>2848.87</v>
      </c>
      <c r="C75" s="140">
        <v>4129.8899999999994</v>
      </c>
      <c r="D75" s="247">
        <f t="shared" si="37"/>
        <v>2.2737316304389368E-2</v>
      </c>
      <c r="E75" s="215">
        <f t="shared" si="38"/>
        <v>2.3834971266551954E-2</v>
      </c>
      <c r="F75" s="52">
        <f t="shared" si="44"/>
        <v>0.44965898759859158</v>
      </c>
      <c r="H75" s="19">
        <v>808.66200000000003</v>
      </c>
      <c r="I75" s="140">
        <v>1272.0230000000001</v>
      </c>
      <c r="J75" s="214">
        <f t="shared" si="39"/>
        <v>2.154478204258874E-2</v>
      </c>
      <c r="K75" s="215">
        <f t="shared" si="40"/>
        <v>2.6963091099706037E-2</v>
      </c>
      <c r="L75" s="52">
        <f t="shared" si="45"/>
        <v>0.57299712364374744</v>
      </c>
      <c r="N75" s="40">
        <f t="shared" si="35"/>
        <v>2.8385359809327908</v>
      </c>
      <c r="O75" s="143">
        <f t="shared" si="35"/>
        <v>3.0800408727593238</v>
      </c>
      <c r="P75" s="52">
        <f t="shared" si="47"/>
        <v>8.5080792862513036E-2</v>
      </c>
    </row>
    <row r="76" spans="1:16" ht="20.100000000000001" customHeight="1" x14ac:dyDescent="0.25">
      <c r="A76" s="38" t="s">
        <v>184</v>
      </c>
      <c r="B76" s="19">
        <v>350.82000000000005</v>
      </c>
      <c r="C76" s="140">
        <v>347.10999999999996</v>
      </c>
      <c r="D76" s="247">
        <f t="shared" si="37"/>
        <v>2.7999541242337768E-3</v>
      </c>
      <c r="E76" s="215">
        <f t="shared" si="38"/>
        <v>2.0032874668169972E-3</v>
      </c>
      <c r="F76" s="52">
        <f t="shared" si="44"/>
        <v>-1.0575223761473384E-2</v>
      </c>
      <c r="H76" s="19">
        <v>869.80900000000008</v>
      </c>
      <c r="I76" s="140">
        <v>895.19699999999978</v>
      </c>
      <c r="J76" s="214">
        <f t="shared" si="39"/>
        <v>2.3173891346053199E-2</v>
      </c>
      <c r="K76" s="215">
        <f t="shared" si="40"/>
        <v>1.8975504580643225E-2</v>
      </c>
      <c r="L76" s="52">
        <f t="shared" si="45"/>
        <v>2.9188017139394614E-2</v>
      </c>
      <c r="N76" s="40">
        <f t="shared" si="35"/>
        <v>24.793597856450603</v>
      </c>
      <c r="O76" s="143">
        <f t="shared" si="35"/>
        <v>25.790008930886458</v>
      </c>
      <c r="P76" s="52">
        <f t="shared" si="47"/>
        <v>4.0188240537127877E-2</v>
      </c>
    </row>
    <row r="77" spans="1:16" ht="20.100000000000001" customHeight="1" x14ac:dyDescent="0.25">
      <c r="A77" s="38" t="s">
        <v>200</v>
      </c>
      <c r="B77" s="19">
        <v>1069.3600000000001</v>
      </c>
      <c r="C77" s="140">
        <v>2754.0899999999997</v>
      </c>
      <c r="D77" s="247">
        <f t="shared" si="37"/>
        <v>8.5347441488245572E-3</v>
      </c>
      <c r="E77" s="215">
        <f t="shared" si="38"/>
        <v>1.589477105092341E-2</v>
      </c>
      <c r="F77" s="52">
        <f t="shared" si="44"/>
        <v>1.5754563477220014</v>
      </c>
      <c r="H77" s="19">
        <v>272.30399999999997</v>
      </c>
      <c r="I77" s="140">
        <v>630.04100000000005</v>
      </c>
      <c r="J77" s="214">
        <f t="shared" si="39"/>
        <v>7.2548609052052451E-3</v>
      </c>
      <c r="K77" s="215">
        <f t="shared" si="40"/>
        <v>1.3354988769503294E-2</v>
      </c>
      <c r="L77" s="52">
        <f t="shared" si="45"/>
        <v>1.3137412597684945</v>
      </c>
      <c r="N77" s="40">
        <f t="shared" si="35"/>
        <v>2.5464202887708529</v>
      </c>
      <c r="O77" s="143">
        <f t="shared" si="35"/>
        <v>2.2876558137170542</v>
      </c>
      <c r="P77" s="52">
        <f t="shared" si="47"/>
        <v>-0.10161891821035691</v>
      </c>
    </row>
    <row r="78" spans="1:16" ht="20.100000000000001" customHeight="1" x14ac:dyDescent="0.25">
      <c r="A78" s="38" t="s">
        <v>188</v>
      </c>
      <c r="B78" s="19">
        <v>1553.0099999999998</v>
      </c>
      <c r="C78" s="140">
        <v>1946.36</v>
      </c>
      <c r="D78" s="247">
        <f t="shared" si="37"/>
        <v>1.2394837108706164E-2</v>
      </c>
      <c r="E78" s="215">
        <f t="shared" si="38"/>
        <v>1.1233092085834263E-2</v>
      </c>
      <c r="F78" s="52">
        <f t="shared" si="44"/>
        <v>0.25328233559346058</v>
      </c>
      <c r="H78" s="19">
        <v>585.649</v>
      </c>
      <c r="I78" s="140">
        <v>622.52300000000014</v>
      </c>
      <c r="J78" s="214">
        <f t="shared" si="39"/>
        <v>1.560315689182879E-2</v>
      </c>
      <c r="K78" s="215">
        <f t="shared" si="40"/>
        <v>1.3195629607846952E-2</v>
      </c>
      <c r="L78" s="52">
        <f t="shared" si="45"/>
        <v>6.2962627785585118E-2</v>
      </c>
      <c r="N78" s="40">
        <f t="shared" si="35"/>
        <v>3.7710574948004205</v>
      </c>
      <c r="O78" s="143">
        <f t="shared" si="35"/>
        <v>3.1983959801886606</v>
      </c>
      <c r="P78" s="52">
        <f t="shared" si="47"/>
        <v>-0.15185700971182553</v>
      </c>
    </row>
    <row r="79" spans="1:16" ht="20.100000000000001" customHeight="1" x14ac:dyDescent="0.25">
      <c r="A79" s="38" t="s">
        <v>187</v>
      </c>
      <c r="B79" s="19">
        <v>833.7399999999999</v>
      </c>
      <c r="C79" s="140">
        <v>2028.2999999999997</v>
      </c>
      <c r="D79" s="247">
        <f t="shared" si="37"/>
        <v>6.6542208298804757E-3</v>
      </c>
      <c r="E79" s="215">
        <f t="shared" si="38"/>
        <v>1.1705995128186788E-2</v>
      </c>
      <c r="F79" s="52">
        <f t="shared" si="44"/>
        <v>1.4327728068702474</v>
      </c>
      <c r="H79" s="19">
        <v>348.63799999999998</v>
      </c>
      <c r="I79" s="140">
        <v>557.12100000000009</v>
      </c>
      <c r="J79" s="214">
        <f t="shared" si="39"/>
        <v>9.2885899445801241E-3</v>
      </c>
      <c r="K79" s="215">
        <f t="shared" si="40"/>
        <v>1.1809302407707507E-2</v>
      </c>
      <c r="L79" s="52">
        <f t="shared" si="45"/>
        <v>0.59799276039903893</v>
      </c>
      <c r="N79" s="40">
        <f t="shared" si="35"/>
        <v>4.1816153716986113</v>
      </c>
      <c r="O79" s="143">
        <f t="shared" si="35"/>
        <v>2.7467386481289759</v>
      </c>
      <c r="P79" s="52">
        <f t="shared" si="47"/>
        <v>-0.34313933636291732</v>
      </c>
    </row>
    <row r="80" spans="1:16" ht="20.100000000000001" customHeight="1" x14ac:dyDescent="0.25">
      <c r="A80" s="38" t="s">
        <v>189</v>
      </c>
      <c r="B80" s="19">
        <v>6610.06</v>
      </c>
      <c r="C80" s="140">
        <v>7275.920000000001</v>
      </c>
      <c r="D80" s="247">
        <f t="shared" si="37"/>
        <v>5.2756013791781305E-2</v>
      </c>
      <c r="E80" s="215">
        <f t="shared" si="38"/>
        <v>4.1991758651618021E-2</v>
      </c>
      <c r="F80" s="52">
        <f t="shared" si="44"/>
        <v>0.1007343352405274</v>
      </c>
      <c r="H80" s="19">
        <v>408.06000000000006</v>
      </c>
      <c r="I80" s="140">
        <v>547.77299999999991</v>
      </c>
      <c r="J80" s="214">
        <f t="shared" si="39"/>
        <v>1.0871740925502573E-2</v>
      </c>
      <c r="K80" s="215">
        <f t="shared" si="40"/>
        <v>1.1611152707898576E-2</v>
      </c>
      <c r="L80" s="52">
        <f t="shared" si="45"/>
        <v>0.34238347301867333</v>
      </c>
      <c r="N80" s="40">
        <f t="shared" si="35"/>
        <v>0.61733176400819367</v>
      </c>
      <c r="O80" s="143">
        <f t="shared" si="35"/>
        <v>0.75285737061430003</v>
      </c>
      <c r="P80" s="52">
        <f t="shared" si="47"/>
        <v>0.2195344780676271</v>
      </c>
    </row>
    <row r="81" spans="1:16" ht="20.100000000000001" customHeight="1" x14ac:dyDescent="0.25">
      <c r="A81" s="38" t="s">
        <v>154</v>
      </c>
      <c r="B81" s="19">
        <v>1257.2</v>
      </c>
      <c r="C81" s="140">
        <v>829.98</v>
      </c>
      <c r="D81" s="247">
        <f t="shared" si="37"/>
        <v>1.0033927156338589E-2</v>
      </c>
      <c r="E81" s="215">
        <f t="shared" si="38"/>
        <v>4.7900911287740823E-3</v>
      </c>
      <c r="F81" s="52">
        <f t="shared" si="44"/>
        <v>-0.33981864460706335</v>
      </c>
      <c r="H81" s="19">
        <v>554.91800000000001</v>
      </c>
      <c r="I81" s="140">
        <v>527.83699999999999</v>
      </c>
      <c r="J81" s="214">
        <f t="shared" si="39"/>
        <v>1.4784406045429683E-2</v>
      </c>
      <c r="K81" s="215">
        <f t="shared" si="40"/>
        <v>1.1188569009204655E-2</v>
      </c>
      <c r="L81" s="52">
        <f>(I81-H81)/H81</f>
        <v>-4.8801804951362215E-2</v>
      </c>
      <c r="N81" s="40">
        <f t="shared" si="35"/>
        <v>4.4139198218262807</v>
      </c>
      <c r="O81" s="143">
        <f t="shared" si="35"/>
        <v>6.3596351719318536</v>
      </c>
      <c r="P81" s="52">
        <f>(O81-N81)/N81</f>
        <v>0.44081347841532015</v>
      </c>
    </row>
    <row r="82" spans="1:16" ht="20.100000000000001" customHeight="1" x14ac:dyDescent="0.25">
      <c r="A82" s="38" t="s">
        <v>203</v>
      </c>
      <c r="B82" s="19">
        <v>84.48</v>
      </c>
      <c r="C82" s="140">
        <v>420.24</v>
      </c>
      <c r="D82" s="247">
        <f t="shared" si="37"/>
        <v>6.7424925721244354E-4</v>
      </c>
      <c r="E82" s="215">
        <f t="shared" si="38"/>
        <v>2.4253450636834866E-3</v>
      </c>
      <c r="F82" s="52">
        <f>(C82-B82)/B82</f>
        <v>3.9744318181818179</v>
      </c>
      <c r="H82" s="19">
        <v>39.862000000000002</v>
      </c>
      <c r="I82" s="140">
        <v>432.77799999999996</v>
      </c>
      <c r="J82" s="214">
        <f t="shared" si="39"/>
        <v>1.0620235670548046E-3</v>
      </c>
      <c r="K82" s="215">
        <f t="shared" si="40"/>
        <v>9.1736019238241578E-3</v>
      </c>
      <c r="L82" s="52">
        <f>(I82-H82)/H82</f>
        <v>9.8569063268275539</v>
      </c>
      <c r="N82" s="40">
        <f t="shared" si="35"/>
        <v>4.7185132575757578</v>
      </c>
      <c r="O82" s="143">
        <f t="shared" si="35"/>
        <v>10.298353321911286</v>
      </c>
      <c r="P82" s="52">
        <f>(O82-N82)/N82</f>
        <v>1.1825419914581943</v>
      </c>
    </row>
    <row r="83" spans="1:16" ht="20.100000000000001" customHeight="1" x14ac:dyDescent="0.25">
      <c r="A83" s="38" t="s">
        <v>202</v>
      </c>
      <c r="B83" s="19">
        <v>1724.3200000000002</v>
      </c>
      <c r="C83" s="140">
        <v>3603.16</v>
      </c>
      <c r="D83" s="247">
        <f t="shared" si="37"/>
        <v>1.3762091373065348E-2</v>
      </c>
      <c r="E83" s="215">
        <f t="shared" si="38"/>
        <v>2.0795036930472566E-2</v>
      </c>
      <c r="F83" s="52">
        <f>(C83-B83)/B83</f>
        <v>1.0896121369583369</v>
      </c>
      <c r="H83" s="19">
        <v>224.72600000000003</v>
      </c>
      <c r="I83" s="140">
        <v>391.053</v>
      </c>
      <c r="J83" s="214">
        <f t="shared" si="39"/>
        <v>5.9872637632321013E-3</v>
      </c>
      <c r="K83" s="215">
        <f t="shared" si="40"/>
        <v>8.2891564569299008E-3</v>
      </c>
      <c r="L83" s="52">
        <f>(I83-H83)/H83</f>
        <v>0.74013242793446221</v>
      </c>
      <c r="N83" s="40">
        <f t="shared" si="35"/>
        <v>1.3032731743527883</v>
      </c>
      <c r="O83" s="143">
        <f t="shared" si="35"/>
        <v>1.0853056761287314</v>
      </c>
      <c r="P83" s="52">
        <f>(O83-N83)/N83</f>
        <v>-0.16724620940065049</v>
      </c>
    </row>
    <row r="84" spans="1:16" ht="20.100000000000001" customHeight="1" x14ac:dyDescent="0.25">
      <c r="A84" s="38" t="s">
        <v>205</v>
      </c>
      <c r="B84" s="19">
        <v>494.96000000000004</v>
      </c>
      <c r="C84" s="140">
        <v>1119.21</v>
      </c>
      <c r="D84" s="247">
        <f t="shared" si="37"/>
        <v>3.9503599946717691E-3</v>
      </c>
      <c r="E84" s="215">
        <f t="shared" si="38"/>
        <v>6.4593338300142668E-3</v>
      </c>
      <c r="F84" s="52">
        <f>(C84-B84)/B84</f>
        <v>1.2612130273153386</v>
      </c>
      <c r="H84" s="19">
        <v>169.96700000000001</v>
      </c>
      <c r="I84" s="140">
        <v>376.8</v>
      </c>
      <c r="J84" s="214">
        <f t="shared" si="39"/>
        <v>4.5283467869550948E-3</v>
      </c>
      <c r="K84" s="215">
        <f t="shared" si="40"/>
        <v>7.9870353966628223E-3</v>
      </c>
      <c r="L84" s="52">
        <f>(I84-H84)/H84</f>
        <v>1.2169009278271663</v>
      </c>
      <c r="N84" s="40">
        <f t="shared" ref="N84:N85" si="48">(H84/B84)*10</f>
        <v>3.4339542589300147</v>
      </c>
      <c r="O84" s="143">
        <f t="shared" ref="O84:O85" si="49">(I84/C84)*10</f>
        <v>3.3666604122550723</v>
      </c>
      <c r="P84" s="52">
        <f t="shared" ref="P84:P85" si="50">(O84-N84)/N84</f>
        <v>-1.9596605429424242E-2</v>
      </c>
    </row>
    <row r="85" spans="1:16" ht="20.100000000000001" customHeight="1" x14ac:dyDescent="0.25">
      <c r="A85" s="38" t="s">
        <v>207</v>
      </c>
      <c r="B85" s="19">
        <v>3375.41</v>
      </c>
      <c r="C85" s="140">
        <v>4811.5</v>
      </c>
      <c r="D85" s="247">
        <f t="shared" si="37"/>
        <v>2.6939721653497322E-2</v>
      </c>
      <c r="E85" s="215">
        <f t="shared" si="38"/>
        <v>2.7768769688542493E-2</v>
      </c>
      <c r="F85" s="52">
        <f t="shared" si="44"/>
        <v>0.42545646306670898</v>
      </c>
      <c r="H85" s="19">
        <v>287.64999999999998</v>
      </c>
      <c r="I85" s="140">
        <v>318.97499999999997</v>
      </c>
      <c r="J85" s="214">
        <f t="shared" si="39"/>
        <v>7.6637167995412796E-3</v>
      </c>
      <c r="K85" s="215">
        <f t="shared" si="40"/>
        <v>6.761317982087376E-3</v>
      </c>
      <c r="L85" s="52">
        <f t="shared" si="45"/>
        <v>0.10889970450199893</v>
      </c>
      <c r="N85" s="40">
        <f t="shared" si="48"/>
        <v>0.85219277065600907</v>
      </c>
      <c r="O85" s="143">
        <f t="shared" si="49"/>
        <v>0.66294294918424601</v>
      </c>
      <c r="P85" s="52">
        <f t="shared" si="50"/>
        <v>-0.22207395789814144</v>
      </c>
    </row>
    <row r="86" spans="1:16" ht="20.100000000000001" customHeight="1" x14ac:dyDescent="0.25">
      <c r="A86" s="38" t="s">
        <v>210</v>
      </c>
      <c r="B86" s="19">
        <v>376.98</v>
      </c>
      <c r="C86" s="140">
        <v>1435.1200000000003</v>
      </c>
      <c r="D86" s="247">
        <f t="shared" si="37"/>
        <v>3.0087415362683115E-3</v>
      </c>
      <c r="E86" s="215">
        <f t="shared" si="38"/>
        <v>8.2825557010123892E-3</v>
      </c>
      <c r="F86" s="52">
        <f t="shared" si="44"/>
        <v>2.8068863069658874</v>
      </c>
      <c r="H86" s="19">
        <v>104.82300000000001</v>
      </c>
      <c r="I86" s="140">
        <v>317.47499999999997</v>
      </c>
      <c r="J86" s="214">
        <f t="shared" si="39"/>
        <v>2.7927473877222865E-3</v>
      </c>
      <c r="K86" s="215">
        <f t="shared" si="40"/>
        <v>6.7295224590114893E-3</v>
      </c>
      <c r="L86" s="52">
        <f t="shared" si="45"/>
        <v>2.0286769125096584</v>
      </c>
      <c r="N86" s="40">
        <f t="shared" ref="N86:O96" si="51">(H86/B86)*10</f>
        <v>2.7805984402355568</v>
      </c>
      <c r="O86" s="143">
        <f t="shared" si="51"/>
        <v>2.2121843469535643</v>
      </c>
      <c r="P86" s="52">
        <f t="shared" si="47"/>
        <v>-0.20442149612722924</v>
      </c>
    </row>
    <row r="87" spans="1:16" ht="20.100000000000001" customHeight="1" x14ac:dyDescent="0.25">
      <c r="A87" s="38" t="s">
        <v>204</v>
      </c>
      <c r="B87" s="19">
        <v>861.11999999999989</v>
      </c>
      <c r="C87" s="140">
        <v>885.00999999999988</v>
      </c>
      <c r="D87" s="247">
        <f t="shared" si="37"/>
        <v>6.8727452695404746E-3</v>
      </c>
      <c r="E87" s="215">
        <f t="shared" si="38"/>
        <v>5.1076875947328251E-3</v>
      </c>
      <c r="F87" s="52">
        <f t="shared" si="44"/>
        <v>2.7742939427722026E-2</v>
      </c>
      <c r="H87" s="19">
        <v>256.15500000000003</v>
      </c>
      <c r="I87" s="140">
        <v>262.67799999999994</v>
      </c>
      <c r="J87" s="214">
        <f t="shared" si="39"/>
        <v>6.8246110786945834E-3</v>
      </c>
      <c r="K87" s="215">
        <f t="shared" si="40"/>
        <v>5.567989607018568E-3</v>
      </c>
      <c r="L87" s="52">
        <f t="shared" si="45"/>
        <v>2.5465050457730318E-2</v>
      </c>
      <c r="N87" s="40">
        <f t="shared" ref="N87:N91" si="52">(H87/B87)*10</f>
        <v>2.9746725195094772</v>
      </c>
      <c r="O87" s="143">
        <f t="shared" ref="O87:O91" si="53">(I87/C87)*10</f>
        <v>2.9680794567293023</v>
      </c>
      <c r="P87" s="52">
        <f t="shared" ref="P87:P91" si="54">(O87-N87)/N87</f>
        <v>-2.2163995320271766E-3</v>
      </c>
    </row>
    <row r="88" spans="1:16" ht="20.100000000000001" customHeight="1" x14ac:dyDescent="0.25">
      <c r="A88" s="38" t="s">
        <v>213</v>
      </c>
      <c r="B88" s="19">
        <v>402.35</v>
      </c>
      <c r="C88" s="140">
        <v>570.41</v>
      </c>
      <c r="D88" s="247">
        <f t="shared" si="37"/>
        <v>3.2112238238568495E-3</v>
      </c>
      <c r="E88" s="215">
        <f t="shared" si="38"/>
        <v>3.2920261702258178E-3</v>
      </c>
      <c r="F88" s="52">
        <f t="shared" si="44"/>
        <v>0.41769603578973513</v>
      </c>
      <c r="H88" s="19">
        <v>150.08699999999999</v>
      </c>
      <c r="I88" s="140">
        <v>262.24399999999997</v>
      </c>
      <c r="J88" s="214">
        <f t="shared" si="39"/>
        <v>3.9986937712245853E-3</v>
      </c>
      <c r="K88" s="215">
        <f t="shared" si="40"/>
        <v>5.5587901023419449E-3</v>
      </c>
      <c r="L88" s="52">
        <f t="shared" ref="L88:L89" si="55">(I88-H88)/H88</f>
        <v>0.74727991098496194</v>
      </c>
      <c r="N88" s="40">
        <f t="shared" ref="N88:N89" si="56">(H88/B88)*10</f>
        <v>3.7302597241207898</v>
      </c>
      <c r="O88" s="143">
        <f t="shared" ref="O88:O89" si="57">(I88/C88)*10</f>
        <v>4.5974649813292192</v>
      </c>
      <c r="P88" s="52">
        <f t="shared" ref="P88:P89" si="58">(O88-N88)/N88</f>
        <v>0.23247851928402302</v>
      </c>
    </row>
    <row r="89" spans="1:16" ht="20.100000000000001" customHeight="1" x14ac:dyDescent="0.25">
      <c r="A89" s="38" t="s">
        <v>206</v>
      </c>
      <c r="B89" s="19">
        <v>1176.1499999999996</v>
      </c>
      <c r="C89" s="140">
        <v>930.39</v>
      </c>
      <c r="D89" s="247">
        <f t="shared" si="37"/>
        <v>9.3870533128600272E-3</v>
      </c>
      <c r="E89" s="215">
        <f t="shared" si="38"/>
        <v>5.3695906953181022E-3</v>
      </c>
      <c r="F89" s="52">
        <f t="shared" si="44"/>
        <v>-0.20895293967606149</v>
      </c>
      <c r="H89" s="19">
        <v>173.70600000000002</v>
      </c>
      <c r="I89" s="140">
        <v>242.82100000000003</v>
      </c>
      <c r="J89" s="214">
        <f t="shared" si="39"/>
        <v>4.6279631162215113E-3</v>
      </c>
      <c r="K89" s="215">
        <f t="shared" si="40"/>
        <v>5.1470804725399768E-3</v>
      </c>
      <c r="L89" s="52">
        <f t="shared" si="55"/>
        <v>0.39788493201155978</v>
      </c>
      <c r="N89" s="40">
        <f t="shared" si="56"/>
        <v>1.4769034561918128</v>
      </c>
      <c r="O89" s="143">
        <f t="shared" si="57"/>
        <v>2.6098840271284089</v>
      </c>
      <c r="P89" s="52">
        <f t="shared" si="58"/>
        <v>0.76713245282665943</v>
      </c>
    </row>
    <row r="90" spans="1:16" ht="20.100000000000001" customHeight="1" x14ac:dyDescent="0.25">
      <c r="A90" s="38" t="s">
        <v>201</v>
      </c>
      <c r="B90" s="19">
        <v>658.32</v>
      </c>
      <c r="C90" s="140">
        <v>377.20000000000005</v>
      </c>
      <c r="D90" s="247">
        <f t="shared" si="37"/>
        <v>5.2541639560617403E-3</v>
      </c>
      <c r="E90" s="215">
        <f t="shared" si="38"/>
        <v>2.1769468827846261E-3</v>
      </c>
      <c r="F90" s="52">
        <f t="shared" si="44"/>
        <v>-0.4270263701543322</v>
      </c>
      <c r="H90" s="19">
        <v>332.041</v>
      </c>
      <c r="I90" s="140">
        <v>219.33399999999992</v>
      </c>
      <c r="J90" s="214">
        <f t="shared" si="39"/>
        <v>8.8464042754614509E-3</v>
      </c>
      <c r="K90" s="215">
        <f t="shared" si="40"/>
        <v>4.649226172217736E-3</v>
      </c>
      <c r="L90" s="52">
        <f t="shared" si="45"/>
        <v>-0.33943699723829313</v>
      </c>
      <c r="N90" s="40">
        <f t="shared" si="52"/>
        <v>5.0437629116539062</v>
      </c>
      <c r="O90" s="143">
        <f t="shared" si="53"/>
        <v>5.8147932131495192</v>
      </c>
      <c r="P90" s="52">
        <f t="shared" si="54"/>
        <v>0.15286806993130125</v>
      </c>
    </row>
    <row r="91" spans="1:16" ht="20.100000000000001" customHeight="1" x14ac:dyDescent="0.25">
      <c r="A91" s="38" t="s">
        <v>212</v>
      </c>
      <c r="B91" s="19">
        <v>113.72</v>
      </c>
      <c r="C91" s="140">
        <v>273.66999999999996</v>
      </c>
      <c r="D91" s="247">
        <f t="shared" si="37"/>
        <v>9.076186734161822E-4</v>
      </c>
      <c r="E91" s="215">
        <f t="shared" si="38"/>
        <v>1.5794407566587182E-3</v>
      </c>
      <c r="F91" s="52">
        <f t="shared" si="44"/>
        <v>1.4065247977488564</v>
      </c>
      <c r="H91" s="19">
        <v>61.981999999999999</v>
      </c>
      <c r="I91" s="140">
        <v>187.39599999999999</v>
      </c>
      <c r="J91" s="214">
        <f t="shared" si="39"/>
        <v>1.6513557958253698E-3</v>
      </c>
      <c r="K91" s="215">
        <f t="shared" si="40"/>
        <v>3.9722358948859502E-3</v>
      </c>
      <c r="L91" s="52">
        <f t="shared" si="45"/>
        <v>2.0233938885482878</v>
      </c>
      <c r="N91" s="40">
        <f t="shared" si="52"/>
        <v>5.4504045022863163</v>
      </c>
      <c r="O91" s="143">
        <f t="shared" si="53"/>
        <v>6.8475170826177525</v>
      </c>
      <c r="P91" s="52">
        <f t="shared" si="54"/>
        <v>0.256331907062197</v>
      </c>
    </row>
    <row r="92" spans="1:16" ht="20.100000000000001" customHeight="1" x14ac:dyDescent="0.25">
      <c r="A92" s="38" t="s">
        <v>208</v>
      </c>
      <c r="B92" s="19">
        <v>1004.4</v>
      </c>
      <c r="C92" s="140">
        <v>660.57</v>
      </c>
      <c r="D92" s="247">
        <f t="shared" si="37"/>
        <v>8.0162873336195335E-3</v>
      </c>
      <c r="E92" s="215">
        <f t="shared" si="38"/>
        <v>3.8123695714767777E-3</v>
      </c>
      <c r="F92" s="52">
        <f t="shared" si="44"/>
        <v>-0.34232377538829145</v>
      </c>
      <c r="H92" s="19">
        <v>237.39</v>
      </c>
      <c r="I92" s="140">
        <v>180.45799999999997</v>
      </c>
      <c r="J92" s="214">
        <f t="shared" si="39"/>
        <v>6.3246644569549954E-3</v>
      </c>
      <c r="K92" s="215">
        <f t="shared" si="40"/>
        <v>3.8251710021522806E-3</v>
      </c>
      <c r="L92" s="52">
        <f t="shared" si="45"/>
        <v>-0.23982476094191002</v>
      </c>
      <c r="N92" s="40">
        <f t="shared" ref="N92" si="59">(H92/B92)*10</f>
        <v>2.3635005973715648</v>
      </c>
      <c r="O92" s="143">
        <f t="shared" ref="O92" si="60">(I92/C92)*10</f>
        <v>2.7318527937992938</v>
      </c>
      <c r="P92" s="52">
        <f t="shared" ref="P92" si="61">(O92-N92)/N92</f>
        <v>0.15585026584608072</v>
      </c>
    </row>
    <row r="93" spans="1:16" ht="20.100000000000001" customHeight="1" x14ac:dyDescent="0.25">
      <c r="A93" s="38" t="s">
        <v>215</v>
      </c>
      <c r="B93" s="19">
        <v>69.800000000000011</v>
      </c>
      <c r="C93" s="140">
        <v>33.969999999999992</v>
      </c>
      <c r="D93" s="247">
        <f t="shared" si="37"/>
        <v>5.5708567889948581E-4</v>
      </c>
      <c r="E93" s="215">
        <f t="shared" si="38"/>
        <v>1.9605218878100138E-4</v>
      </c>
      <c r="F93" s="52">
        <f t="shared" si="44"/>
        <v>-0.51332378223495723</v>
      </c>
      <c r="H93" s="19">
        <v>32.151000000000003</v>
      </c>
      <c r="I93" s="140">
        <v>175.197</v>
      </c>
      <c r="J93" s="214">
        <f t="shared" si="39"/>
        <v>8.5658320466557177E-4</v>
      </c>
      <c r="K93" s="215">
        <f t="shared" si="40"/>
        <v>3.7136535042174537E-3</v>
      </c>
      <c r="L93" s="52">
        <f t="shared" si="45"/>
        <v>4.4491928711393109</v>
      </c>
      <c r="N93" s="40">
        <f t="shared" ref="N93:N94" si="62">(H93/B93)*10</f>
        <v>4.606160458452722</v>
      </c>
      <c r="O93" s="143">
        <f t="shared" ref="O93:O94" si="63">(I93/C93)*10</f>
        <v>51.574035914041815</v>
      </c>
      <c r="P93" s="52">
        <f t="shared" ref="P93:P94" si="64">(O93-N93)/N93</f>
        <v>10.196751910671889</v>
      </c>
    </row>
    <row r="94" spans="1:16" ht="20.100000000000001" customHeight="1" x14ac:dyDescent="0.25">
      <c r="A94" s="38" t="s">
        <v>211</v>
      </c>
      <c r="B94" s="19">
        <v>208.02</v>
      </c>
      <c r="C94" s="140">
        <v>431.28999999999996</v>
      </c>
      <c r="D94" s="247">
        <f t="shared" si="37"/>
        <v>1.6602430218434245E-3</v>
      </c>
      <c r="E94" s="215">
        <f t="shared" si="38"/>
        <v>2.4891182955360056E-3</v>
      </c>
      <c r="F94" s="52">
        <f t="shared" si="44"/>
        <v>1.0733102586289778</v>
      </c>
      <c r="H94" s="19">
        <v>82.286000000000016</v>
      </c>
      <c r="I94" s="140">
        <v>116.31099999999999</v>
      </c>
      <c r="J94" s="214">
        <f t="shared" si="39"/>
        <v>2.1923052340241749E-3</v>
      </c>
      <c r="K94" s="215">
        <f t="shared" si="40"/>
        <v>2.4654460563196643E-3</v>
      </c>
      <c r="L94" s="52">
        <f t="shared" si="45"/>
        <v>0.41349682813601307</v>
      </c>
      <c r="N94" s="40">
        <f t="shared" si="62"/>
        <v>3.9556773387174315</v>
      </c>
      <c r="O94" s="143">
        <f t="shared" si="63"/>
        <v>2.696816527162698</v>
      </c>
      <c r="P94" s="52">
        <f t="shared" si="64"/>
        <v>-0.31824153078241213</v>
      </c>
    </row>
    <row r="95" spans="1:16" ht="20.100000000000001" customHeight="1" thickBot="1" x14ac:dyDescent="0.3">
      <c r="A95" s="8" t="s">
        <v>17</v>
      </c>
      <c r="B95" s="19">
        <f>B96-SUM(B68:B94)</f>
        <v>4905.2400000000489</v>
      </c>
      <c r="C95" s="140">
        <f>C96-SUM(C68:C94)</f>
        <v>4324.3300000000454</v>
      </c>
      <c r="D95" s="247">
        <f t="shared" si="37"/>
        <v>3.9149555237320069E-2</v>
      </c>
      <c r="E95" s="215">
        <f t="shared" si="38"/>
        <v>2.4957149293828581E-2</v>
      </c>
      <c r="F95" s="52">
        <f t="shared" si="44"/>
        <v>-0.11842641746377297</v>
      </c>
      <c r="H95" s="19">
        <f>H96-SUM(H68:H94)</f>
        <v>1561.3729999999996</v>
      </c>
      <c r="I95" s="140">
        <f>I96-SUM(I68:I94)</f>
        <v>1323.8069999999934</v>
      </c>
      <c r="J95" s="214">
        <f t="shared" si="39"/>
        <v>4.1598889241961291E-2</v>
      </c>
      <c r="K95" s="215">
        <f t="shared" si="40"/>
        <v>2.806075734434705E-2</v>
      </c>
      <c r="L95" s="52">
        <f t="shared" si="45"/>
        <v>-0.15215198418315562</v>
      </c>
      <c r="N95" s="40">
        <f t="shared" si="51"/>
        <v>3.1830715724408676</v>
      </c>
      <c r="O95" s="143">
        <f t="shared" si="51"/>
        <v>3.0612996695441366</v>
      </c>
      <c r="P95" s="52">
        <f t="shared" si="47"/>
        <v>-3.8256099533242015E-2</v>
      </c>
    </row>
    <row r="96" spans="1:16" s="1" customFormat="1" ht="26.25" customHeight="1" thickBot="1" x14ac:dyDescent="0.3">
      <c r="A96" s="12" t="s">
        <v>18</v>
      </c>
      <c r="B96" s="17">
        <v>125294.91000000006</v>
      </c>
      <c r="C96" s="145">
        <v>173270.19000000006</v>
      </c>
      <c r="D96" s="243">
        <f>SUM(D68:D95)</f>
        <v>0.99999999999999989</v>
      </c>
      <c r="E96" s="244">
        <f>SUM(E68:E95)</f>
        <v>0.99999999999999989</v>
      </c>
      <c r="F96" s="57">
        <f t="shared" si="44"/>
        <v>0.38289887434373809</v>
      </c>
      <c r="H96" s="17">
        <v>37534.006999999998</v>
      </c>
      <c r="I96" s="145">
        <v>47176.453000000001</v>
      </c>
      <c r="J96" s="269">
        <f>SUM(J68:J95)</f>
        <v>0.99999999999999989</v>
      </c>
      <c r="K96" s="243">
        <f>SUM(K68:K95)</f>
        <v>0.99999999999999989</v>
      </c>
      <c r="L96" s="57">
        <f t="shared" si="45"/>
        <v>0.25689892368805717</v>
      </c>
      <c r="N96" s="37">
        <f t="shared" si="51"/>
        <v>2.9956529758471415</v>
      </c>
      <c r="O96" s="150">
        <f t="shared" si="51"/>
        <v>2.7227102942519994</v>
      </c>
      <c r="P96" s="57">
        <f t="shared" si="47"/>
        <v>-9.1112917215638634E-2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5"/>
      <c r="M4" s="350" t="s">
        <v>104</v>
      </c>
      <c r="N4" s="350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163</v>
      </c>
      <c r="F5" s="348"/>
      <c r="G5" s="352" t="str">
        <f>E5</f>
        <v>jan-abr</v>
      </c>
      <c r="H5" s="352"/>
      <c r="I5" s="131" t="s">
        <v>151</v>
      </c>
      <c r="K5" s="347" t="str">
        <f>E5</f>
        <v>jan-abr</v>
      </c>
      <c r="L5" s="348"/>
      <c r="M5" s="359" t="str">
        <f>E5</f>
        <v>jan-abr</v>
      </c>
      <c r="N5" s="354"/>
      <c r="O5" s="131" t="str">
        <f>I5</f>
        <v>2024/2023</v>
      </c>
      <c r="Q5" s="347" t="str">
        <f>E5</f>
        <v>jan-abr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324885.18999999989</v>
      </c>
      <c r="F7" s="145">
        <v>315763.26000000024</v>
      </c>
      <c r="G7" s="243">
        <f>E7/E15</f>
        <v>0.39800680523431331</v>
      </c>
      <c r="H7" s="244">
        <f>F7/F15</f>
        <v>0.36600866192238135</v>
      </c>
      <c r="I7" s="164">
        <f t="shared" ref="I7:I18" si="0">(F7-E7)/E7</f>
        <v>-2.8077395587036907E-2</v>
      </c>
      <c r="J7" s="1"/>
      <c r="K7" s="17">
        <v>67563.559999999939</v>
      </c>
      <c r="L7" s="145">
        <v>66892.517000000036</v>
      </c>
      <c r="M7" s="243">
        <f>K7/K15</f>
        <v>0.36393751933585494</v>
      </c>
      <c r="N7" s="244">
        <f>L7/L15</f>
        <v>0.33816989249680834</v>
      </c>
      <c r="O7" s="164">
        <f t="shared" ref="O7:O18" si="1">(L7-K7)/K7</f>
        <v>-9.9320254882943396E-3</v>
      </c>
      <c r="P7" s="1"/>
      <c r="Q7" s="187">
        <f t="shared" ref="Q7:Q18" si="2">(K7/E7)*10</f>
        <v>2.0796134166657447</v>
      </c>
      <c r="R7" s="188">
        <f t="shared" ref="R7:R18" si="3">(L7/F7)*10</f>
        <v>2.1184388899455873</v>
      </c>
      <c r="S7" s="55">
        <f>(R7-Q7)/Q7</f>
        <v>1.8669562798883856E-2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211584.43999999989</v>
      </c>
      <c r="F8" s="181">
        <v>220741.00000000023</v>
      </c>
      <c r="G8" s="245">
        <f>E8/E7</f>
        <v>0.6512591109493171</v>
      </c>
      <c r="H8" s="246">
        <f>F8/F7</f>
        <v>0.69907119656669392</v>
      </c>
      <c r="I8" s="206">
        <f t="shared" si="0"/>
        <v>4.3276150174371766E-2</v>
      </c>
      <c r="K8" s="180">
        <v>55030.715999999935</v>
      </c>
      <c r="L8" s="181">
        <v>56588.757000000041</v>
      </c>
      <c r="M8" s="250">
        <f>K8/K7</f>
        <v>0.81450290659639579</v>
      </c>
      <c r="N8" s="246">
        <f>L8/L7</f>
        <v>0.84596543138001534</v>
      </c>
      <c r="O8" s="207">
        <f t="shared" si="1"/>
        <v>2.8312206586592632E-2</v>
      </c>
      <c r="Q8" s="189">
        <f t="shared" si="2"/>
        <v>2.6008867192691469</v>
      </c>
      <c r="R8" s="190">
        <f t="shared" si="3"/>
        <v>2.563581618276622</v>
      </c>
      <c r="S8" s="182">
        <f t="shared" ref="S8:S18" si="4">(R8-Q8)/Q8</f>
        <v>-1.4343224068985104E-2</v>
      </c>
    </row>
    <row r="9" spans="1:19" ht="24" customHeight="1" x14ac:dyDescent="0.25">
      <c r="A9" s="8"/>
      <c r="B9" t="s">
        <v>37</v>
      </c>
      <c r="E9" s="19">
        <v>63803.229999999981</v>
      </c>
      <c r="F9" s="140">
        <v>54381.070000000014</v>
      </c>
      <c r="G9" s="247">
        <f>E9/E7</f>
        <v>0.19638700674536749</v>
      </c>
      <c r="H9" s="215">
        <f>F9/F7</f>
        <v>0.17222101773334864</v>
      </c>
      <c r="I9" s="182">
        <f t="shared" si="0"/>
        <v>-0.1476752822701918</v>
      </c>
      <c r="K9" s="19">
        <v>9169.1940000000068</v>
      </c>
      <c r="L9" s="140">
        <v>7779.9940000000015</v>
      </c>
      <c r="M9" s="247">
        <f>K9/K7</f>
        <v>0.13571212055729473</v>
      </c>
      <c r="N9" s="215">
        <f>L9/L7</f>
        <v>0.11630589412564633</v>
      </c>
      <c r="O9" s="182">
        <f t="shared" si="1"/>
        <v>-0.15150731896391376</v>
      </c>
      <c r="Q9" s="189">
        <f t="shared" si="2"/>
        <v>1.4371049866911143</v>
      </c>
      <c r="R9" s="190">
        <f t="shared" si="3"/>
        <v>1.4306437883623842</v>
      </c>
      <c r="S9" s="182">
        <f t="shared" si="4"/>
        <v>-4.4959821227862039E-3</v>
      </c>
    </row>
    <row r="10" spans="1:19" ht="24" customHeight="1" thickBot="1" x14ac:dyDescent="0.3">
      <c r="A10" s="8"/>
      <c r="B10" t="s">
        <v>36</v>
      </c>
      <c r="E10" s="19">
        <v>49497.52</v>
      </c>
      <c r="F10" s="140">
        <v>40641.19</v>
      </c>
      <c r="G10" s="247">
        <f>E10/E7</f>
        <v>0.15235388230531535</v>
      </c>
      <c r="H10" s="215">
        <f>F10/F7</f>
        <v>0.12870778569995753</v>
      </c>
      <c r="I10" s="186">
        <f t="shared" si="0"/>
        <v>-0.17892472188505595</v>
      </c>
      <c r="K10" s="19">
        <v>3363.65</v>
      </c>
      <c r="L10" s="140">
        <v>2523.7659999999996</v>
      </c>
      <c r="M10" s="247">
        <f>K10/K7</f>
        <v>4.9784972846309505E-2</v>
      </c>
      <c r="N10" s="215">
        <f>L10/L7</f>
        <v>3.7728674494338407E-2</v>
      </c>
      <c r="O10" s="209">
        <f t="shared" si="1"/>
        <v>-0.24969423096933405</v>
      </c>
      <c r="Q10" s="189">
        <f t="shared" si="2"/>
        <v>0.67955929913256263</v>
      </c>
      <c r="R10" s="190">
        <f t="shared" si="3"/>
        <v>0.62098722995069766</v>
      </c>
      <c r="S10" s="182">
        <f t="shared" si="4"/>
        <v>-8.6191255504310643E-2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491395.30000000016</v>
      </c>
      <c r="F11" s="145">
        <v>546957.47000000032</v>
      </c>
      <c r="G11" s="243">
        <f>E11/E15</f>
        <v>0.60199319476568658</v>
      </c>
      <c r="H11" s="244">
        <f>F11/F15</f>
        <v>0.63399133807761865</v>
      </c>
      <c r="I11" s="164">
        <f t="shared" si="0"/>
        <v>0.11307021048023891</v>
      </c>
      <c r="J11" s="1"/>
      <c r="K11" s="17">
        <v>118082.48200000005</v>
      </c>
      <c r="L11" s="145">
        <v>130914.91199999995</v>
      </c>
      <c r="M11" s="243">
        <f>K11/K15</f>
        <v>0.63606248066414495</v>
      </c>
      <c r="N11" s="244">
        <f>L11/L15</f>
        <v>0.66183010750319182</v>
      </c>
      <c r="O11" s="164">
        <f t="shared" si="1"/>
        <v>0.10867344404227462</v>
      </c>
      <c r="Q11" s="191">
        <f t="shared" si="2"/>
        <v>2.4030038952346513</v>
      </c>
      <c r="R11" s="192">
        <f t="shared" si="3"/>
        <v>2.393511729531729</v>
      </c>
      <c r="S11" s="57">
        <f t="shared" si="4"/>
        <v>-3.950124975554992E-3</v>
      </c>
    </row>
    <row r="12" spans="1:19" s="3" customFormat="1" ht="24" customHeight="1" x14ac:dyDescent="0.25">
      <c r="A12" s="46"/>
      <c r="B12" s="3" t="s">
        <v>33</v>
      </c>
      <c r="E12" s="31">
        <v>360385.04000000021</v>
      </c>
      <c r="F12" s="141">
        <v>411748.15000000026</v>
      </c>
      <c r="G12" s="247">
        <f>E12/E11</f>
        <v>0.7333913043124346</v>
      </c>
      <c r="H12" s="215">
        <f>F12/F11</f>
        <v>0.75279737929166601</v>
      </c>
      <c r="I12" s="206">
        <f t="shared" si="0"/>
        <v>0.14252286942876435</v>
      </c>
      <c r="K12" s="31">
        <v>103645.78000000006</v>
      </c>
      <c r="L12" s="141">
        <v>117337.29599999994</v>
      </c>
      <c r="M12" s="247">
        <f>K12/K11</f>
        <v>0.87774052716811979</v>
      </c>
      <c r="N12" s="215">
        <f>L12/L11</f>
        <v>0.89628671178421593</v>
      </c>
      <c r="O12" s="206">
        <f t="shared" si="1"/>
        <v>0.13209911681884084</v>
      </c>
      <c r="Q12" s="189">
        <f t="shared" si="2"/>
        <v>2.8759734310835987</v>
      </c>
      <c r="R12" s="190">
        <f t="shared" si="3"/>
        <v>2.8497346254014708</v>
      </c>
      <c r="S12" s="182">
        <f t="shared" si="4"/>
        <v>-9.123452045327737E-3</v>
      </c>
    </row>
    <row r="13" spans="1:19" ht="24" customHeight="1" x14ac:dyDescent="0.25">
      <c r="A13" s="8"/>
      <c r="B13" s="3" t="s">
        <v>37</v>
      </c>
      <c r="D13" s="3"/>
      <c r="E13" s="19">
        <v>45632.269999999982</v>
      </c>
      <c r="F13" s="140">
        <v>45631.149999999994</v>
      </c>
      <c r="G13" s="247">
        <f>E13/E11</f>
        <v>9.2862650497471111E-2</v>
      </c>
      <c r="H13" s="215">
        <f>F13/F11</f>
        <v>8.3427236124958615E-2</v>
      </c>
      <c r="I13" s="182">
        <f t="shared" si="0"/>
        <v>-2.4544034298273302E-5</v>
      </c>
      <c r="K13" s="19">
        <v>5475.4039999999995</v>
      </c>
      <c r="L13" s="140">
        <v>5605.7290000000012</v>
      </c>
      <c r="M13" s="247">
        <f>K13/K11</f>
        <v>4.6369316661213113E-2</v>
      </c>
      <c r="N13" s="215">
        <f>L13/L11</f>
        <v>4.2819636925700282E-2</v>
      </c>
      <c r="O13" s="182">
        <f t="shared" si="1"/>
        <v>2.3801896627171557E-2</v>
      </c>
      <c r="Q13" s="189">
        <f t="shared" si="2"/>
        <v>1.1998973533422732</v>
      </c>
      <c r="R13" s="190">
        <f t="shared" si="3"/>
        <v>1.2284873381451054</v>
      </c>
      <c r="S13" s="182">
        <f t="shared" si="4"/>
        <v>2.3827025472800419E-2</v>
      </c>
    </row>
    <row r="14" spans="1:19" ht="24" customHeight="1" thickBot="1" x14ac:dyDescent="0.3">
      <c r="A14" s="8"/>
      <c r="B14" t="s">
        <v>36</v>
      </c>
      <c r="E14" s="19">
        <v>85377.989999999976</v>
      </c>
      <c r="F14" s="140">
        <v>89578.170000000013</v>
      </c>
      <c r="G14" s="247">
        <f>E14/E11</f>
        <v>0.17374604519009432</v>
      </c>
      <c r="H14" s="215">
        <f>F14/F11</f>
        <v>0.16377538458337532</v>
      </c>
      <c r="I14" s="186">
        <f t="shared" si="0"/>
        <v>4.9195114572269008E-2</v>
      </c>
      <c r="K14" s="19">
        <v>8961.2980000000025</v>
      </c>
      <c r="L14" s="140">
        <v>7971.8869999999997</v>
      </c>
      <c r="M14" s="247">
        <f>K14/K11</f>
        <v>7.5890156170667203E-2</v>
      </c>
      <c r="N14" s="215">
        <f>L14/L11</f>
        <v>6.0893651290083763E-2</v>
      </c>
      <c r="O14" s="209">
        <f t="shared" si="1"/>
        <v>-0.11040934025405723</v>
      </c>
      <c r="Q14" s="189">
        <f t="shared" si="2"/>
        <v>1.0496028308935366</v>
      </c>
      <c r="R14" s="190">
        <f t="shared" si="3"/>
        <v>0.88993635391301229</v>
      </c>
      <c r="S14" s="182">
        <f t="shared" si="4"/>
        <v>-0.15212085207944678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816280.49000000011</v>
      </c>
      <c r="F15" s="145">
        <v>862720.73000000056</v>
      </c>
      <c r="G15" s="243">
        <f>G7+G11</f>
        <v>0.99999999999999989</v>
      </c>
      <c r="H15" s="244">
        <f>H7+H11</f>
        <v>1</v>
      </c>
      <c r="I15" s="164">
        <f t="shared" si="0"/>
        <v>5.6892502722930997E-2</v>
      </c>
      <c r="J15" s="1"/>
      <c r="K15" s="17">
        <v>185646.04200000002</v>
      </c>
      <c r="L15" s="145">
        <v>197807.42899999995</v>
      </c>
      <c r="M15" s="243">
        <f>M7+M11</f>
        <v>0.99999999999999989</v>
      </c>
      <c r="N15" s="244">
        <f>N7+N11</f>
        <v>1.0000000000000002</v>
      </c>
      <c r="O15" s="164">
        <f t="shared" si="1"/>
        <v>6.5508463681654625E-2</v>
      </c>
      <c r="Q15" s="191">
        <f t="shared" si="2"/>
        <v>2.2742922840162452</v>
      </c>
      <c r="R15" s="192">
        <f t="shared" si="3"/>
        <v>2.2928326875836151</v>
      </c>
      <c r="S15" s="57">
        <f t="shared" si="4"/>
        <v>8.1521639490544622E-3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571969.4800000001</v>
      </c>
      <c r="F16" s="181">
        <f t="shared" ref="F16:F17" si="5">F8+F12</f>
        <v>632489.15000000049</v>
      </c>
      <c r="G16" s="245">
        <f>E16/E15</f>
        <v>0.70070213242509327</v>
      </c>
      <c r="H16" s="246">
        <f>F16/F15</f>
        <v>0.7331331310423016</v>
      </c>
      <c r="I16" s="207">
        <f t="shared" si="0"/>
        <v>0.10580926450830974</v>
      </c>
      <c r="J16" s="3"/>
      <c r="K16" s="180">
        <f t="shared" ref="K16:L18" si="6">K8+K12</f>
        <v>158676.49599999998</v>
      </c>
      <c r="L16" s="181">
        <f t="shared" si="6"/>
        <v>173926.05299999999</v>
      </c>
      <c r="M16" s="250">
        <f>K16/K15</f>
        <v>0.8547259844085443</v>
      </c>
      <c r="N16" s="246">
        <f>L16/L15</f>
        <v>0.87926956979962589</v>
      </c>
      <c r="O16" s="207">
        <f t="shared" si="1"/>
        <v>9.6104699715577294E-2</v>
      </c>
      <c r="P16" s="3"/>
      <c r="Q16" s="189">
        <f t="shared" si="2"/>
        <v>2.7742126380589389</v>
      </c>
      <c r="R16" s="190">
        <f t="shared" si="3"/>
        <v>2.749866191380514</v>
      </c>
      <c r="S16" s="182">
        <f t="shared" si="4"/>
        <v>-8.7759843439613253E-3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109435.49999999997</v>
      </c>
      <c r="F17" s="140">
        <f t="shared" si="5"/>
        <v>100012.22</v>
      </c>
      <c r="G17" s="248">
        <f>E17/E15</f>
        <v>0.13406604879163528</v>
      </c>
      <c r="H17" s="215">
        <f>F17/F15</f>
        <v>0.11592652931847358</v>
      </c>
      <c r="I17" s="182">
        <f t="shared" si="0"/>
        <v>-8.6108072791735518E-2</v>
      </c>
      <c r="K17" s="19">
        <f t="shared" si="6"/>
        <v>14644.598000000005</v>
      </c>
      <c r="L17" s="140">
        <f t="shared" si="6"/>
        <v>13385.723000000002</v>
      </c>
      <c r="M17" s="247">
        <f>K17/K15</f>
        <v>7.888451508166279E-2</v>
      </c>
      <c r="N17" s="215">
        <f>L17/L15</f>
        <v>6.7670476622998854E-2</v>
      </c>
      <c r="O17" s="182">
        <f t="shared" si="1"/>
        <v>-8.596173141796061E-2</v>
      </c>
      <c r="Q17" s="189">
        <f t="shared" si="2"/>
        <v>1.3381944615778252</v>
      </c>
      <c r="R17" s="190">
        <f t="shared" si="3"/>
        <v>1.3384087464511838</v>
      </c>
      <c r="S17" s="182">
        <f t="shared" si="4"/>
        <v>1.6012984623024054E-4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134875.50999999998</v>
      </c>
      <c r="F18" s="142">
        <f>F10+F14</f>
        <v>130219.36000000002</v>
      </c>
      <c r="G18" s="249">
        <f>E18/E15</f>
        <v>0.16523181878327137</v>
      </c>
      <c r="H18" s="221">
        <f>F18/F15</f>
        <v>0.15094033963922476</v>
      </c>
      <c r="I18" s="208">
        <f t="shared" si="0"/>
        <v>-3.4521834245519932E-2</v>
      </c>
      <c r="K18" s="21">
        <f t="shared" si="6"/>
        <v>12324.948000000002</v>
      </c>
      <c r="L18" s="142">
        <f t="shared" si="6"/>
        <v>10495.652999999998</v>
      </c>
      <c r="M18" s="249">
        <f>K18/K15</f>
        <v>6.6389500509792726E-2</v>
      </c>
      <c r="N18" s="221">
        <f>L18/L15</f>
        <v>5.3059953577375508E-2</v>
      </c>
      <c r="O18" s="208">
        <f t="shared" si="1"/>
        <v>-0.14842212721708875</v>
      </c>
      <c r="Q18" s="193">
        <f t="shared" si="2"/>
        <v>0.91380177172267996</v>
      </c>
      <c r="R18" s="194">
        <f t="shared" si="3"/>
        <v>0.80599789462949267</v>
      </c>
      <c r="S18" s="186">
        <f t="shared" si="4"/>
        <v>-0.11797293508192447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168</v>
      </c>
      <c r="B7" s="39">
        <v>67729.719999999972</v>
      </c>
      <c r="C7" s="147">
        <v>78843.189999999988</v>
      </c>
      <c r="D7" s="247">
        <f>B7/$B$33</f>
        <v>8.2973586689545839E-2</v>
      </c>
      <c r="E7" s="246">
        <f>C7/$C$33</f>
        <v>9.1389006034432452E-2</v>
      </c>
      <c r="F7" s="52">
        <f>(C7-B7)/B7</f>
        <v>0.16408557425012268</v>
      </c>
      <c r="H7" s="39">
        <v>20045.463999999996</v>
      </c>
      <c r="I7" s="147">
        <v>23152.480000000003</v>
      </c>
      <c r="J7" s="247">
        <f>H7/$H$33</f>
        <v>0.10797679166249072</v>
      </c>
      <c r="K7" s="246">
        <f>I7/$I$33</f>
        <v>0.11704555343065504</v>
      </c>
      <c r="L7" s="52">
        <f>(I7-H7)/H7</f>
        <v>0.15499845750639682</v>
      </c>
      <c r="N7" s="27">
        <f t="shared" ref="N7:N33" si="0">(H7/B7)*10</f>
        <v>2.959625995796233</v>
      </c>
      <c r="O7" s="151">
        <f t="shared" ref="O7:O33" si="1">(I7/C7)*10</f>
        <v>2.9365224821573053</v>
      </c>
      <c r="P7" s="61">
        <f>(O7-N7)/N7</f>
        <v>-7.8062274327037502E-3</v>
      </c>
    </row>
    <row r="8" spans="1:16" ht="20.100000000000001" customHeight="1" x14ac:dyDescent="0.25">
      <c r="A8" s="8" t="s">
        <v>167</v>
      </c>
      <c r="B8" s="19">
        <v>64139.899999999994</v>
      </c>
      <c r="C8" s="140">
        <v>72111.620000000024</v>
      </c>
      <c r="D8" s="247">
        <f t="shared" ref="D8:D32" si="2">B8/$B$33</f>
        <v>7.8575809155992424E-2</v>
      </c>
      <c r="E8" s="215">
        <f t="shared" ref="E8:E32" si="3">C8/$C$33</f>
        <v>8.3586284057414514E-2</v>
      </c>
      <c r="F8" s="52">
        <f t="shared" ref="F8:F33" si="4">(C8-B8)/B8</f>
        <v>0.12428644260437</v>
      </c>
      <c r="H8" s="19">
        <v>20353.95800000001</v>
      </c>
      <c r="I8" s="140">
        <v>21996.514999999999</v>
      </c>
      <c r="J8" s="247">
        <f t="shared" ref="J8:J32" si="5">H8/$H$33</f>
        <v>0.10963852383128112</v>
      </c>
      <c r="K8" s="215">
        <f t="shared" ref="K8:K32" si="6">I8/$I$33</f>
        <v>0.11120166270398267</v>
      </c>
      <c r="L8" s="52">
        <f t="shared" ref="L8:L33" si="7">(I8-H8)/H8</f>
        <v>8.0699635913564771E-2</v>
      </c>
      <c r="N8" s="27">
        <f t="shared" si="0"/>
        <v>3.1733691508717681</v>
      </c>
      <c r="O8" s="152">
        <f t="shared" si="1"/>
        <v>3.0503426493538752</v>
      </c>
      <c r="P8" s="52">
        <f t="shared" ref="P8:P71" si="8">(O8-N8)/N8</f>
        <v>-3.8768417939682741E-2</v>
      </c>
    </row>
    <row r="9" spans="1:16" ht="20.100000000000001" customHeight="1" x14ac:dyDescent="0.25">
      <c r="A9" s="8" t="s">
        <v>169</v>
      </c>
      <c r="B9" s="19">
        <v>47829</v>
      </c>
      <c r="C9" s="140">
        <v>51111.790000000008</v>
      </c>
      <c r="D9" s="247">
        <f t="shared" si="2"/>
        <v>5.8593829677345326E-2</v>
      </c>
      <c r="E9" s="215">
        <f t="shared" si="3"/>
        <v>5.9244884494661434E-2</v>
      </c>
      <c r="F9" s="52">
        <f t="shared" si="4"/>
        <v>6.8635973990675281E-2</v>
      </c>
      <c r="H9" s="19">
        <v>12972.792000000001</v>
      </c>
      <c r="I9" s="140">
        <v>14277.721000000003</v>
      </c>
      <c r="J9" s="247">
        <f t="shared" si="5"/>
        <v>6.9879173615777945E-2</v>
      </c>
      <c r="K9" s="215">
        <f t="shared" si="6"/>
        <v>7.2179902808402627E-2</v>
      </c>
      <c r="L9" s="52">
        <f t="shared" si="7"/>
        <v>0.10058968030937379</v>
      </c>
      <c r="N9" s="27">
        <f t="shared" si="0"/>
        <v>2.7123276673148093</v>
      </c>
      <c r="O9" s="152">
        <f t="shared" si="1"/>
        <v>2.7934300481356651</v>
      </c>
      <c r="P9" s="52">
        <f t="shared" si="8"/>
        <v>2.9901394952456719E-2</v>
      </c>
    </row>
    <row r="10" spans="1:16" ht="20.100000000000001" customHeight="1" x14ac:dyDescent="0.25">
      <c r="A10" s="8" t="s">
        <v>170</v>
      </c>
      <c r="B10" s="19">
        <v>35207.94000000001</v>
      </c>
      <c r="C10" s="140">
        <v>35652.709999999992</v>
      </c>
      <c r="D10" s="247">
        <f t="shared" si="2"/>
        <v>4.3132159142992628E-2</v>
      </c>
      <c r="E10" s="215">
        <f t="shared" si="3"/>
        <v>4.1325899286087611E-2</v>
      </c>
      <c r="F10" s="52">
        <f t="shared" si="4"/>
        <v>1.2632661837073744E-2</v>
      </c>
      <c r="H10" s="19">
        <v>12313.966999999999</v>
      </c>
      <c r="I10" s="140">
        <v>13046.141</v>
      </c>
      <c r="J10" s="247">
        <f t="shared" si="5"/>
        <v>6.6330350312558781E-2</v>
      </c>
      <c r="K10" s="215">
        <f t="shared" si="6"/>
        <v>6.5953746358029849E-2</v>
      </c>
      <c r="L10" s="52">
        <f t="shared" si="7"/>
        <v>5.9458824276530944E-2</v>
      </c>
      <c r="N10" s="27">
        <f t="shared" si="0"/>
        <v>3.4974971554711791</v>
      </c>
      <c r="O10" s="152">
        <f t="shared" si="1"/>
        <v>3.6592284289188681</v>
      </c>
      <c r="P10" s="52">
        <f t="shared" si="8"/>
        <v>4.6242002854724476E-2</v>
      </c>
    </row>
    <row r="11" spans="1:16" ht="20.100000000000001" customHeight="1" x14ac:dyDescent="0.25">
      <c r="A11" s="8" t="s">
        <v>172</v>
      </c>
      <c r="B11" s="19">
        <v>12859.449999999997</v>
      </c>
      <c r="C11" s="140">
        <v>62492.04</v>
      </c>
      <c r="D11" s="247">
        <f t="shared" si="2"/>
        <v>1.5753714755573779E-2</v>
      </c>
      <c r="E11" s="215">
        <f t="shared" si="3"/>
        <v>7.2436001392942054E-2</v>
      </c>
      <c r="F11" s="52">
        <f t="shared" si="4"/>
        <v>3.8596199681945973</v>
      </c>
      <c r="H11" s="19">
        <v>2697.3559999999993</v>
      </c>
      <c r="I11" s="140">
        <v>12681.852999999997</v>
      </c>
      <c r="J11" s="247">
        <f t="shared" si="5"/>
        <v>1.4529563738288587E-2</v>
      </c>
      <c r="K11" s="215">
        <f t="shared" si="6"/>
        <v>6.4112116840667283E-2</v>
      </c>
      <c r="L11" s="52">
        <f t="shared" si="7"/>
        <v>3.7015866648673739</v>
      </c>
      <c r="N11" s="27">
        <f t="shared" si="0"/>
        <v>2.0975671587820628</v>
      </c>
      <c r="O11" s="152">
        <f t="shared" si="1"/>
        <v>2.0293549386449854</v>
      </c>
      <c r="P11" s="52">
        <f t="shared" si="8"/>
        <v>-3.2519683506431481E-2</v>
      </c>
    </row>
    <row r="12" spans="1:16" ht="20.100000000000001" customHeight="1" x14ac:dyDescent="0.25">
      <c r="A12" s="8" t="s">
        <v>174</v>
      </c>
      <c r="B12" s="19">
        <v>45841.46</v>
      </c>
      <c r="C12" s="140">
        <v>50775.920000000027</v>
      </c>
      <c r="D12" s="247">
        <f t="shared" si="2"/>
        <v>5.6158955851070246E-2</v>
      </c>
      <c r="E12" s="215">
        <f t="shared" si="3"/>
        <v>5.885556963491536E-2</v>
      </c>
      <c r="F12" s="52">
        <f t="shared" si="4"/>
        <v>0.1076418595742812</v>
      </c>
      <c r="H12" s="19">
        <v>10097.109999999999</v>
      </c>
      <c r="I12" s="140">
        <v>11224.261000000006</v>
      </c>
      <c r="J12" s="247">
        <f t="shared" si="5"/>
        <v>5.4389039977485766E-2</v>
      </c>
      <c r="K12" s="215">
        <f t="shared" si="6"/>
        <v>5.6743374385600079E-2</v>
      </c>
      <c r="L12" s="52">
        <f t="shared" si="7"/>
        <v>0.11163105086505022</v>
      </c>
      <c r="N12" s="27">
        <f t="shared" si="0"/>
        <v>2.2026152744698795</v>
      </c>
      <c r="O12" s="152">
        <f t="shared" si="1"/>
        <v>2.2105480314290711</v>
      </c>
      <c r="P12" s="52">
        <f t="shared" si="8"/>
        <v>3.6015172740962846E-3</v>
      </c>
    </row>
    <row r="13" spans="1:16" ht="20.100000000000001" customHeight="1" x14ac:dyDescent="0.25">
      <c r="A13" s="8" t="s">
        <v>176</v>
      </c>
      <c r="B13" s="19">
        <v>107054.37</v>
      </c>
      <c r="C13" s="140">
        <v>98004.7</v>
      </c>
      <c r="D13" s="247">
        <f t="shared" si="2"/>
        <v>0.13114900002081389</v>
      </c>
      <c r="E13" s="215">
        <f t="shared" si="3"/>
        <v>0.11359956541208877</v>
      </c>
      <c r="F13" s="52">
        <f t="shared" si="4"/>
        <v>-8.4533401111977019E-2</v>
      </c>
      <c r="H13" s="19">
        <v>14750.806999999997</v>
      </c>
      <c r="I13" s="140">
        <v>11041.602999999996</v>
      </c>
      <c r="J13" s="247">
        <f t="shared" si="5"/>
        <v>7.9456619926214209E-2</v>
      </c>
      <c r="K13" s="215">
        <f t="shared" si="6"/>
        <v>5.5819961140084355E-2</v>
      </c>
      <c r="L13" s="52">
        <f t="shared" si="7"/>
        <v>-0.25145769990753741</v>
      </c>
      <c r="N13" s="27">
        <f t="shared" si="0"/>
        <v>1.3778799501599046</v>
      </c>
      <c r="O13" s="152">
        <f t="shared" si="1"/>
        <v>1.1266401509315367</v>
      </c>
      <c r="P13" s="52">
        <f t="shared" si="8"/>
        <v>-0.18233794547864002</v>
      </c>
    </row>
    <row r="14" spans="1:16" ht="20.100000000000001" customHeight="1" x14ac:dyDescent="0.25">
      <c r="A14" s="8" t="s">
        <v>171</v>
      </c>
      <c r="B14" s="19">
        <v>50597.509999999966</v>
      </c>
      <c r="C14" s="140">
        <v>50586.290000000008</v>
      </c>
      <c r="D14" s="247">
        <f t="shared" si="2"/>
        <v>6.1985445713641826E-2</v>
      </c>
      <c r="E14" s="215">
        <f t="shared" si="3"/>
        <v>5.8635765017492965E-2</v>
      </c>
      <c r="F14" s="52">
        <f t="shared" si="4"/>
        <v>-2.2175004263959858E-4</v>
      </c>
      <c r="H14" s="19">
        <v>10308.359999999999</v>
      </c>
      <c r="I14" s="140">
        <v>9864.0649999999987</v>
      </c>
      <c r="J14" s="247">
        <f t="shared" si="5"/>
        <v>5.5526958123890413E-2</v>
      </c>
      <c r="K14" s="215">
        <f t="shared" si="6"/>
        <v>4.9867009797695712E-2</v>
      </c>
      <c r="L14" s="52">
        <f t="shared" si="7"/>
        <v>-4.3100454388476934E-2</v>
      </c>
      <c r="N14" s="27">
        <f t="shared" si="0"/>
        <v>2.0373255521862648</v>
      </c>
      <c r="O14" s="152">
        <f t="shared" si="1"/>
        <v>1.9499482962676247</v>
      </c>
      <c r="P14" s="52">
        <f t="shared" si="8"/>
        <v>-4.288821480929992E-2</v>
      </c>
    </row>
    <row r="15" spans="1:16" ht="20.100000000000001" customHeight="1" x14ac:dyDescent="0.25">
      <c r="A15" s="8" t="s">
        <v>166</v>
      </c>
      <c r="B15" s="19">
        <v>53784.170000000027</v>
      </c>
      <c r="C15" s="140">
        <v>44511.3</v>
      </c>
      <c r="D15" s="247">
        <f t="shared" si="2"/>
        <v>6.5889324391423365E-2</v>
      </c>
      <c r="E15" s="215">
        <f t="shared" si="3"/>
        <v>5.1594100445459319E-2</v>
      </c>
      <c r="F15" s="52">
        <f t="shared" si="4"/>
        <v>-0.17240890767673872</v>
      </c>
      <c r="H15" s="19">
        <v>9638.6760000000013</v>
      </c>
      <c r="I15" s="140">
        <v>8768.4480000000003</v>
      </c>
      <c r="J15" s="247">
        <f t="shared" si="5"/>
        <v>5.1919641788000001E-2</v>
      </c>
      <c r="K15" s="215">
        <f t="shared" si="6"/>
        <v>4.4328203669236309E-2</v>
      </c>
      <c r="L15" s="52">
        <f t="shared" si="7"/>
        <v>-9.0285014248845052E-2</v>
      </c>
      <c r="N15" s="27">
        <f t="shared" si="0"/>
        <v>1.792102769272073</v>
      </c>
      <c r="O15" s="152">
        <f t="shared" si="1"/>
        <v>1.9699375214833088</v>
      </c>
      <c r="P15" s="52">
        <f t="shared" si="8"/>
        <v>9.9232452100651444E-2</v>
      </c>
    </row>
    <row r="16" spans="1:16" ht="20.100000000000001" customHeight="1" x14ac:dyDescent="0.25">
      <c r="A16" s="8" t="s">
        <v>177</v>
      </c>
      <c r="B16" s="19">
        <v>30562.820000000014</v>
      </c>
      <c r="C16" s="140">
        <v>25542.750000000004</v>
      </c>
      <c r="D16" s="247">
        <f t="shared" si="2"/>
        <v>3.7441566194973012E-2</v>
      </c>
      <c r="E16" s="215">
        <f t="shared" si="3"/>
        <v>2.9607205566974142E-2</v>
      </c>
      <c r="F16" s="52">
        <f t="shared" si="4"/>
        <v>-0.16425414932260859</v>
      </c>
      <c r="H16" s="19">
        <v>10617.736000000001</v>
      </c>
      <c r="I16" s="140">
        <v>8571.3869999999988</v>
      </c>
      <c r="J16" s="247">
        <f t="shared" si="5"/>
        <v>5.7193441269273081E-2</v>
      </c>
      <c r="K16" s="215">
        <f t="shared" si="6"/>
        <v>4.3331977182717432E-2</v>
      </c>
      <c r="L16" s="52">
        <f t="shared" si="7"/>
        <v>-0.19272931630622592</v>
      </c>
      <c r="N16" s="27">
        <f t="shared" si="0"/>
        <v>3.4740694739556091</v>
      </c>
      <c r="O16" s="152">
        <f t="shared" si="1"/>
        <v>3.3557024987520911</v>
      </c>
      <c r="P16" s="52">
        <f t="shared" si="8"/>
        <v>-3.4071562497782787E-2</v>
      </c>
    </row>
    <row r="17" spans="1:16" ht="20.100000000000001" customHeight="1" x14ac:dyDescent="0.25">
      <c r="A17" s="8" t="s">
        <v>179</v>
      </c>
      <c r="B17" s="19">
        <v>33115.780000000013</v>
      </c>
      <c r="C17" s="140">
        <v>28197.390000000003</v>
      </c>
      <c r="D17" s="247">
        <f t="shared" si="2"/>
        <v>4.0569118588146096E-2</v>
      </c>
      <c r="E17" s="215">
        <f t="shared" si="3"/>
        <v>3.268426156863067E-2</v>
      </c>
      <c r="F17" s="52">
        <f t="shared" si="4"/>
        <v>-0.1485210374027128</v>
      </c>
      <c r="H17" s="19">
        <v>7850.5769999999966</v>
      </c>
      <c r="I17" s="140">
        <v>6596.9620000000004</v>
      </c>
      <c r="J17" s="247">
        <f t="shared" si="5"/>
        <v>4.2287877055843713E-2</v>
      </c>
      <c r="K17" s="215">
        <f t="shared" si="6"/>
        <v>3.3350425883145171E-2</v>
      </c>
      <c r="L17" s="52">
        <f t="shared" si="7"/>
        <v>-0.15968444102898383</v>
      </c>
      <c r="N17" s="27">
        <f t="shared" si="0"/>
        <v>2.3706453539672006</v>
      </c>
      <c r="O17" s="152">
        <f t="shared" si="1"/>
        <v>2.3395647611356938</v>
      </c>
      <c r="P17" s="52">
        <f t="shared" si="8"/>
        <v>-1.311060415658309E-2</v>
      </c>
    </row>
    <row r="18" spans="1:16" ht="20.100000000000001" customHeight="1" x14ac:dyDescent="0.25">
      <c r="A18" s="8" t="s">
        <v>178</v>
      </c>
      <c r="B18" s="19">
        <v>31052.900000000009</v>
      </c>
      <c r="C18" s="140">
        <v>41573.989999999991</v>
      </c>
      <c r="D18" s="247">
        <f t="shared" si="2"/>
        <v>3.8041948056359895E-2</v>
      </c>
      <c r="E18" s="215">
        <f t="shared" si="3"/>
        <v>4.8189394962144909E-2</v>
      </c>
      <c r="F18" s="52">
        <f t="shared" si="4"/>
        <v>0.33881183399940035</v>
      </c>
      <c r="H18" s="19">
        <v>4803.47</v>
      </c>
      <c r="I18" s="140">
        <v>5398.65</v>
      </c>
      <c r="J18" s="247">
        <f t="shared" si="5"/>
        <v>2.5874346408096334E-2</v>
      </c>
      <c r="K18" s="215">
        <f t="shared" si="6"/>
        <v>2.7292453207103762E-2</v>
      </c>
      <c r="L18" s="52">
        <f t="shared" si="7"/>
        <v>0.12390625943328455</v>
      </c>
      <c r="N18" s="27">
        <f t="shared" si="0"/>
        <v>1.5468667982700484</v>
      </c>
      <c r="O18" s="152">
        <f t="shared" si="1"/>
        <v>1.298564318700226</v>
      </c>
      <c r="P18" s="52">
        <f t="shared" si="8"/>
        <v>-0.16051962576707543</v>
      </c>
    </row>
    <row r="19" spans="1:16" ht="20.100000000000001" customHeight="1" x14ac:dyDescent="0.25">
      <c r="A19" s="8" t="s">
        <v>173</v>
      </c>
      <c r="B19" s="19">
        <v>33307.950000000004</v>
      </c>
      <c r="C19" s="140">
        <v>19193.039999999997</v>
      </c>
      <c r="D19" s="247">
        <f t="shared" si="2"/>
        <v>4.0804540115861397E-2</v>
      </c>
      <c r="E19" s="215">
        <f t="shared" si="3"/>
        <v>2.2247106546286411E-2</v>
      </c>
      <c r="F19" s="52">
        <f t="shared" si="4"/>
        <v>-0.42377000085565175</v>
      </c>
      <c r="H19" s="19">
        <v>5342.2580000000016</v>
      </c>
      <c r="I19" s="140">
        <v>4889.5600000000004</v>
      </c>
      <c r="J19" s="247">
        <f t="shared" si="5"/>
        <v>2.8776579034203179E-2</v>
      </c>
      <c r="K19" s="215">
        <f t="shared" si="6"/>
        <v>2.4718788494035783E-2</v>
      </c>
      <c r="L19" s="52">
        <f t="shared" si="7"/>
        <v>-8.4739074750789109E-2</v>
      </c>
      <c r="N19" s="27">
        <f t="shared" si="0"/>
        <v>1.6038987689125273</v>
      </c>
      <c r="O19" s="152">
        <f t="shared" si="1"/>
        <v>2.5475693272144491</v>
      </c>
      <c r="P19" s="52">
        <f t="shared" si="8"/>
        <v>0.58836042310933856</v>
      </c>
    </row>
    <row r="20" spans="1:16" ht="20.100000000000001" customHeight="1" x14ac:dyDescent="0.25">
      <c r="A20" s="8" t="s">
        <v>181</v>
      </c>
      <c r="B20" s="19">
        <v>16755.059999999998</v>
      </c>
      <c r="C20" s="140">
        <v>19663.420000000006</v>
      </c>
      <c r="D20" s="247">
        <f t="shared" si="2"/>
        <v>2.0526106167256298E-2</v>
      </c>
      <c r="E20" s="215">
        <f t="shared" si="3"/>
        <v>2.2792335127961978E-2</v>
      </c>
      <c r="F20" s="52">
        <f t="shared" si="4"/>
        <v>0.17358099583051378</v>
      </c>
      <c r="H20" s="19">
        <v>3784.1419999999994</v>
      </c>
      <c r="I20" s="140">
        <v>4214.3369999999995</v>
      </c>
      <c r="J20" s="247">
        <f t="shared" si="5"/>
        <v>2.0383639528388117E-2</v>
      </c>
      <c r="K20" s="215">
        <f t="shared" si="6"/>
        <v>2.1305251381635415E-2</v>
      </c>
      <c r="L20" s="52">
        <f t="shared" si="7"/>
        <v>0.11368363026546051</v>
      </c>
      <c r="N20" s="27">
        <f t="shared" si="0"/>
        <v>2.2585069823683113</v>
      </c>
      <c r="O20" s="152">
        <f t="shared" si="1"/>
        <v>2.1432370360801927</v>
      </c>
      <c r="P20" s="52">
        <f t="shared" si="8"/>
        <v>-5.1038118185158077E-2</v>
      </c>
    </row>
    <row r="21" spans="1:16" ht="20.100000000000001" customHeight="1" x14ac:dyDescent="0.25">
      <c r="A21" s="8" t="s">
        <v>182</v>
      </c>
      <c r="B21" s="19">
        <v>12847.409999999998</v>
      </c>
      <c r="C21" s="140">
        <v>13019.709999999997</v>
      </c>
      <c r="D21" s="247">
        <f t="shared" si="2"/>
        <v>1.5738964923686947E-2</v>
      </c>
      <c r="E21" s="215">
        <f t="shared" si="3"/>
        <v>1.5091453754681418E-2</v>
      </c>
      <c r="F21" s="52">
        <f t="shared" si="4"/>
        <v>1.341126343753327E-2</v>
      </c>
      <c r="H21" s="19">
        <v>3331.3879999999995</v>
      </c>
      <c r="I21" s="140">
        <v>3772.8919999999998</v>
      </c>
      <c r="J21" s="247">
        <f t="shared" si="5"/>
        <v>1.7944837197229339E-2</v>
      </c>
      <c r="K21" s="215">
        <f t="shared" si="6"/>
        <v>1.9073560680069299E-2</v>
      </c>
      <c r="L21" s="52">
        <f t="shared" si="7"/>
        <v>0.13252854365807898</v>
      </c>
      <c r="N21" s="27">
        <f t="shared" si="0"/>
        <v>2.5930424887195165</v>
      </c>
      <c r="O21" s="152">
        <f t="shared" si="1"/>
        <v>2.8978310576810085</v>
      </c>
      <c r="P21" s="52">
        <f t="shared" si="8"/>
        <v>0.1175409081368355</v>
      </c>
    </row>
    <row r="22" spans="1:16" ht="20.100000000000001" customHeight="1" x14ac:dyDescent="0.25">
      <c r="A22" s="8" t="s">
        <v>183</v>
      </c>
      <c r="B22" s="19">
        <v>13422.240000000007</v>
      </c>
      <c r="C22" s="140">
        <v>13713.83</v>
      </c>
      <c r="D22" s="247">
        <f t="shared" si="2"/>
        <v>1.644317139075565E-2</v>
      </c>
      <c r="E22" s="215">
        <f t="shared" si="3"/>
        <v>1.5896024661422006E-2</v>
      </c>
      <c r="F22" s="52">
        <f t="shared" si="4"/>
        <v>2.1724391755771965E-2</v>
      </c>
      <c r="H22" s="19">
        <v>3190.1350000000002</v>
      </c>
      <c r="I22" s="140">
        <v>3224.8850000000007</v>
      </c>
      <c r="J22" s="247">
        <f t="shared" si="5"/>
        <v>1.7183964525351966E-2</v>
      </c>
      <c r="K22" s="215">
        <f t="shared" si="6"/>
        <v>1.6303154114601027E-2</v>
      </c>
      <c r="L22" s="52">
        <f t="shared" si="7"/>
        <v>1.0892955940736191E-2</v>
      </c>
      <c r="N22" s="27">
        <f t="shared" si="0"/>
        <v>2.3767530605919713</v>
      </c>
      <c r="O22" s="152">
        <f t="shared" si="1"/>
        <v>2.3515567861057054</v>
      </c>
      <c r="P22" s="52">
        <f t="shared" si="8"/>
        <v>-1.0601132656158384E-2</v>
      </c>
    </row>
    <row r="23" spans="1:16" ht="20.100000000000001" customHeight="1" x14ac:dyDescent="0.25">
      <c r="A23" s="8" t="s">
        <v>175</v>
      </c>
      <c r="B23" s="19">
        <v>12809.65</v>
      </c>
      <c r="C23" s="140">
        <v>10443.31</v>
      </c>
      <c r="D23" s="247">
        <f t="shared" si="2"/>
        <v>1.5692706314712968E-2</v>
      </c>
      <c r="E23" s="215">
        <f t="shared" si="3"/>
        <v>1.2105087587265924E-2</v>
      </c>
      <c r="F23" s="52">
        <f t="shared" si="4"/>
        <v>-0.1847310426124055</v>
      </c>
      <c r="H23" s="19">
        <v>3549.473</v>
      </c>
      <c r="I23" s="140">
        <v>2792.5280000000002</v>
      </c>
      <c r="J23" s="247">
        <f t="shared" si="5"/>
        <v>1.9119572718927134E-2</v>
      </c>
      <c r="K23" s="215">
        <f t="shared" si="6"/>
        <v>1.4117407086869321E-2</v>
      </c>
      <c r="L23" s="52">
        <f t="shared" si="7"/>
        <v>-0.21325560160621018</v>
      </c>
      <c r="N23" s="27">
        <f t="shared" si="0"/>
        <v>2.7709367547122676</v>
      </c>
      <c r="O23" s="152">
        <f t="shared" si="1"/>
        <v>2.6739874618296309</v>
      </c>
      <c r="P23" s="52">
        <f t="shared" si="8"/>
        <v>-3.498791255981009E-2</v>
      </c>
    </row>
    <row r="24" spans="1:16" ht="20.100000000000001" customHeight="1" x14ac:dyDescent="0.25">
      <c r="A24" s="8" t="s">
        <v>188</v>
      </c>
      <c r="B24" s="19">
        <v>5575.2100000000009</v>
      </c>
      <c r="C24" s="140">
        <v>6981.47</v>
      </c>
      <c r="D24" s="247">
        <f t="shared" si="2"/>
        <v>6.8300174612773113E-3</v>
      </c>
      <c r="E24" s="215">
        <f t="shared" si="3"/>
        <v>8.0923869767218857E-3</v>
      </c>
      <c r="F24" s="52">
        <f t="shared" si="4"/>
        <v>0.25223444498054765</v>
      </c>
      <c r="H24" s="19">
        <v>1981.0929999999998</v>
      </c>
      <c r="I24" s="140">
        <v>2384.8970000000013</v>
      </c>
      <c r="J24" s="247">
        <f t="shared" si="5"/>
        <v>1.0671345204332449E-2</v>
      </c>
      <c r="K24" s="215">
        <f t="shared" si="6"/>
        <v>1.2056660419968359E-2</v>
      </c>
      <c r="L24" s="52">
        <f t="shared" si="7"/>
        <v>0.20382889647280641</v>
      </c>
      <c r="N24" s="27">
        <f t="shared" si="0"/>
        <v>3.5533961949415351</v>
      </c>
      <c r="O24" s="152">
        <f t="shared" si="1"/>
        <v>3.4160384560844652</v>
      </c>
      <c r="P24" s="52">
        <f t="shared" si="8"/>
        <v>-3.8655340221449723E-2</v>
      </c>
    </row>
    <row r="25" spans="1:16" ht="20.100000000000001" customHeight="1" x14ac:dyDescent="0.25">
      <c r="A25" s="8" t="s">
        <v>185</v>
      </c>
      <c r="B25" s="19">
        <v>4551.68</v>
      </c>
      <c r="C25" s="140">
        <v>7266.0700000000006</v>
      </c>
      <c r="D25" s="247">
        <f t="shared" si="2"/>
        <v>5.5761224919145119E-3</v>
      </c>
      <c r="E25" s="215">
        <f t="shared" si="3"/>
        <v>8.4222735670209277E-3</v>
      </c>
      <c r="F25" s="52">
        <f t="shared" si="4"/>
        <v>0.59634904035433078</v>
      </c>
      <c r="H25" s="19">
        <v>1357.3280000000004</v>
      </c>
      <c r="I25" s="140">
        <v>2154.518</v>
      </c>
      <c r="J25" s="247">
        <f t="shared" si="5"/>
        <v>7.3113759139556596E-3</v>
      </c>
      <c r="K25" s="215">
        <f t="shared" si="6"/>
        <v>1.08919973880253E-2</v>
      </c>
      <c r="L25" s="52">
        <f t="shared" si="7"/>
        <v>0.5873230346681122</v>
      </c>
      <c r="N25" s="27">
        <f t="shared" si="0"/>
        <v>2.9820374015748041</v>
      </c>
      <c r="O25" s="152">
        <f t="shared" si="1"/>
        <v>2.9651764984372568</v>
      </c>
      <c r="P25" s="52">
        <f t="shared" si="8"/>
        <v>-5.6541554873332919E-3</v>
      </c>
    </row>
    <row r="26" spans="1:16" ht="20.100000000000001" customHeight="1" x14ac:dyDescent="0.25">
      <c r="A26" s="8" t="s">
        <v>186</v>
      </c>
      <c r="B26" s="19">
        <v>4986.08</v>
      </c>
      <c r="C26" s="140">
        <v>7459.2199999999993</v>
      </c>
      <c r="D26" s="247">
        <f t="shared" si="2"/>
        <v>6.1082925061702728E-3</v>
      </c>
      <c r="E26" s="215">
        <f t="shared" si="3"/>
        <v>8.6461582996852273E-3</v>
      </c>
      <c r="F26" s="52">
        <f t="shared" si="4"/>
        <v>0.49600888874626953</v>
      </c>
      <c r="H26" s="19">
        <v>1423.9180000000001</v>
      </c>
      <c r="I26" s="140">
        <v>2075.42</v>
      </c>
      <c r="J26" s="247">
        <f t="shared" si="5"/>
        <v>7.6700692600815074E-3</v>
      </c>
      <c r="K26" s="215">
        <f t="shared" si="6"/>
        <v>1.0492123629997739E-2</v>
      </c>
      <c r="L26" s="52">
        <f t="shared" si="7"/>
        <v>0.45754179664840244</v>
      </c>
      <c r="N26" s="27">
        <f t="shared" si="0"/>
        <v>2.8557865096428459</v>
      </c>
      <c r="O26" s="152">
        <f t="shared" si="1"/>
        <v>2.7823552596652199</v>
      </c>
      <c r="P26" s="52">
        <f t="shared" si="8"/>
        <v>-2.5713144077709617E-2</v>
      </c>
    </row>
    <row r="27" spans="1:16" ht="20.100000000000001" customHeight="1" x14ac:dyDescent="0.25">
      <c r="A27" s="8" t="s">
        <v>189</v>
      </c>
      <c r="B27" s="19">
        <v>31883.590000000011</v>
      </c>
      <c r="C27" s="140">
        <v>25684.149999999994</v>
      </c>
      <c r="D27" s="247">
        <f t="shared" si="2"/>
        <v>3.9059600701714679E-2</v>
      </c>
      <c r="E27" s="215">
        <f t="shared" si="3"/>
        <v>2.9771105650840207E-2</v>
      </c>
      <c r="F27" s="52">
        <f t="shared" si="4"/>
        <v>-0.19443983566467937</v>
      </c>
      <c r="H27" s="19">
        <v>2350.2669999999998</v>
      </c>
      <c r="I27" s="140">
        <v>1861.5849999999994</v>
      </c>
      <c r="J27" s="247">
        <f t="shared" si="5"/>
        <v>1.2659935944123174E-2</v>
      </c>
      <c r="K27" s="215">
        <f t="shared" si="6"/>
        <v>9.4110974972532475E-3</v>
      </c>
      <c r="L27" s="52">
        <f t="shared" si="7"/>
        <v>-0.20792616328272512</v>
      </c>
      <c r="N27" s="27">
        <f t="shared" si="0"/>
        <v>0.73714001465957846</v>
      </c>
      <c r="O27" s="152">
        <f t="shared" si="1"/>
        <v>0.72479914655536581</v>
      </c>
      <c r="P27" s="52">
        <f t="shared" si="8"/>
        <v>-1.6741552295070874E-2</v>
      </c>
    </row>
    <row r="28" spans="1:16" ht="20.100000000000001" customHeight="1" x14ac:dyDescent="0.25">
      <c r="A28" s="8" t="s">
        <v>187</v>
      </c>
      <c r="B28" s="19">
        <v>4528.7799999999988</v>
      </c>
      <c r="C28" s="140">
        <v>5625.2699999999986</v>
      </c>
      <c r="D28" s="247">
        <f t="shared" si="2"/>
        <v>5.5480684096712854E-3</v>
      </c>
      <c r="E28" s="215">
        <f t="shared" si="3"/>
        <v>6.5203834849314416E-3</v>
      </c>
      <c r="F28" s="52">
        <f t="shared" si="4"/>
        <v>0.2421159782546293</v>
      </c>
      <c r="H28" s="19">
        <v>1493.0329999999999</v>
      </c>
      <c r="I28" s="140">
        <v>1761.6220000000001</v>
      </c>
      <c r="J28" s="247">
        <f t="shared" si="5"/>
        <v>8.0423637580164537E-3</v>
      </c>
      <c r="K28" s="215">
        <f t="shared" si="6"/>
        <v>8.9057423621839802E-3</v>
      </c>
      <c r="L28" s="52">
        <f t="shared" si="7"/>
        <v>0.17989488510970633</v>
      </c>
      <c r="N28" s="27">
        <f t="shared" si="0"/>
        <v>3.2967664580748024</v>
      </c>
      <c r="O28" s="152">
        <f t="shared" si="1"/>
        <v>3.1316221265823696</v>
      </c>
      <c r="P28" s="52">
        <f t="shared" si="8"/>
        <v>-5.0092820826887256E-2</v>
      </c>
    </row>
    <row r="29" spans="1:16" ht="20.100000000000001" customHeight="1" x14ac:dyDescent="0.25">
      <c r="A29" s="8" t="s">
        <v>154</v>
      </c>
      <c r="B29" s="19">
        <v>3554.44</v>
      </c>
      <c r="C29" s="140">
        <v>3962.5100000000016</v>
      </c>
      <c r="D29" s="247">
        <f t="shared" si="2"/>
        <v>4.3544345890222111E-3</v>
      </c>
      <c r="E29" s="215">
        <f t="shared" si="3"/>
        <v>4.5930390475258437E-3</v>
      </c>
      <c r="F29" s="52">
        <f>(C29-B29)/B29</f>
        <v>0.11480570779081979</v>
      </c>
      <c r="H29" s="19">
        <v>1246.519</v>
      </c>
      <c r="I29" s="140">
        <v>1650.673</v>
      </c>
      <c r="J29" s="247">
        <f t="shared" si="5"/>
        <v>6.7144927334351692E-3</v>
      </c>
      <c r="K29" s="215">
        <f t="shared" si="6"/>
        <v>8.3448483625961287E-3</v>
      </c>
      <c r="L29" s="52">
        <f>(I29-H29)/H29</f>
        <v>0.32422610485680525</v>
      </c>
      <c r="N29" s="27">
        <f t="shared" si="0"/>
        <v>3.5069349883525955</v>
      </c>
      <c r="O29" s="152">
        <f t="shared" si="1"/>
        <v>4.1657257647299293</v>
      </c>
      <c r="P29" s="52">
        <f>(O29-N29)/N29</f>
        <v>0.18785371800884304</v>
      </c>
    </row>
    <row r="30" spans="1:16" ht="20.100000000000001" customHeight="1" x14ac:dyDescent="0.25">
      <c r="A30" s="8" t="s">
        <v>184</v>
      </c>
      <c r="B30" s="19">
        <v>704.52</v>
      </c>
      <c r="C30" s="140">
        <v>733.5300000000002</v>
      </c>
      <c r="D30" s="247">
        <f t="shared" si="2"/>
        <v>8.6308567781645713E-4</v>
      </c>
      <c r="E30" s="215">
        <f t="shared" si="3"/>
        <v>8.5025196971910016E-4</v>
      </c>
      <c r="F30" s="52">
        <f t="shared" si="4"/>
        <v>4.1176971555101659E-2</v>
      </c>
      <c r="H30" s="19">
        <v>1353.0920000000003</v>
      </c>
      <c r="I30" s="140">
        <v>1477.875</v>
      </c>
      <c r="J30" s="247">
        <f t="shared" si="5"/>
        <v>7.2885582984850315E-3</v>
      </c>
      <c r="K30" s="215">
        <f t="shared" si="6"/>
        <v>7.471281576588309E-3</v>
      </c>
      <c r="L30" s="52">
        <f t="shared" si="7"/>
        <v>9.2220632447756426E-2</v>
      </c>
      <c r="N30" s="27">
        <f t="shared" si="0"/>
        <v>19.205870663714308</v>
      </c>
      <c r="O30" s="152">
        <f t="shared" si="1"/>
        <v>20.147437732608068</v>
      </c>
      <c r="P30" s="52">
        <f t="shared" si="8"/>
        <v>4.9024961449556446E-2</v>
      </c>
    </row>
    <row r="31" spans="1:16" ht="20.100000000000001" customHeight="1" x14ac:dyDescent="0.25">
      <c r="A31" s="8" t="s">
        <v>180</v>
      </c>
      <c r="B31" s="19">
        <v>9000.619999999999</v>
      </c>
      <c r="C31" s="140">
        <v>6304.6200000000017</v>
      </c>
      <c r="D31" s="247">
        <f t="shared" si="2"/>
        <v>1.1026381385153524E-2</v>
      </c>
      <c r="E31" s="215">
        <f t="shared" si="3"/>
        <v>7.3078341353870098E-3</v>
      </c>
      <c r="F31" s="52">
        <f t="shared" si="4"/>
        <v>-0.29953492092766915</v>
      </c>
      <c r="H31" s="19">
        <v>2169.4950000000003</v>
      </c>
      <c r="I31" s="140">
        <v>1452.367</v>
      </c>
      <c r="J31" s="247">
        <f t="shared" si="5"/>
        <v>1.1686190433297796E-2</v>
      </c>
      <c r="K31" s="215">
        <f t="shared" si="6"/>
        <v>7.342327875865572E-3</v>
      </c>
      <c r="L31" s="52">
        <f t="shared" si="7"/>
        <v>-0.33055065810246176</v>
      </c>
      <c r="N31" s="27">
        <f t="shared" si="0"/>
        <v>2.4103839513277983</v>
      </c>
      <c r="O31" s="152">
        <f t="shared" si="1"/>
        <v>2.3036550973730368</v>
      </c>
      <c r="P31" s="52">
        <f t="shared" si="8"/>
        <v>-4.4278777203095886E-2</v>
      </c>
    </row>
    <row r="32" spans="1:16" ht="20.100000000000001" customHeight="1" thickBot="1" x14ac:dyDescent="0.3">
      <c r="A32" s="8" t="s">
        <v>17</v>
      </c>
      <c r="B32" s="19">
        <f>B33-SUM(B7:B31)</f>
        <v>82578.240000000224</v>
      </c>
      <c r="C32" s="140">
        <f>C33-SUM(C7:C31)</f>
        <v>83266.89000000013</v>
      </c>
      <c r="D32" s="247">
        <f t="shared" si="2"/>
        <v>0.1011640496271082</v>
      </c>
      <c r="E32" s="215">
        <f t="shared" si="3"/>
        <v>9.6516621317306373E-2</v>
      </c>
      <c r="F32" s="52">
        <f t="shared" si="4"/>
        <v>8.3393639777247005E-3</v>
      </c>
      <c r="H32" s="19">
        <f>H33-SUM(H7:H31)</f>
        <v>16623.627999999939</v>
      </c>
      <c r="I32" s="142">
        <f>I33-SUM(I7:I31)</f>
        <v>17474.183999999979</v>
      </c>
      <c r="J32" s="247">
        <f t="shared" si="5"/>
        <v>8.9544747740972264E-2</v>
      </c>
      <c r="K32" s="215">
        <f t="shared" si="6"/>
        <v>8.833937172299014E-2</v>
      </c>
      <c r="L32" s="52">
        <f t="shared" si="7"/>
        <v>5.1165485656924206E-2</v>
      </c>
      <c r="N32" s="27">
        <f t="shared" si="0"/>
        <v>2.0130760839659327</v>
      </c>
      <c r="O32" s="152">
        <f t="shared" si="1"/>
        <v>2.0985753160710039</v>
      </c>
      <c r="P32" s="52">
        <f t="shared" si="8"/>
        <v>4.2471932772968186E-2</v>
      </c>
    </row>
    <row r="33" spans="1:16" ht="26.25" customHeight="1" thickBot="1" x14ac:dyDescent="0.3">
      <c r="A33" s="12" t="s">
        <v>18</v>
      </c>
      <c r="B33" s="17">
        <v>816280.49000000022</v>
      </c>
      <c r="C33" s="145">
        <v>862720.73000000021</v>
      </c>
      <c r="D33" s="243">
        <f>SUM(D7:D32)</f>
        <v>1</v>
      </c>
      <c r="E33" s="244">
        <f>SUM(E7:E32)</f>
        <v>1</v>
      </c>
      <c r="F33" s="57">
        <f t="shared" si="4"/>
        <v>5.6892502722930421E-2</v>
      </c>
      <c r="G33" s="1"/>
      <c r="H33" s="17">
        <v>185646.04199999996</v>
      </c>
      <c r="I33" s="145">
        <v>197807.429</v>
      </c>
      <c r="J33" s="243">
        <f>SUM(J7:J32)</f>
        <v>1</v>
      </c>
      <c r="K33" s="244">
        <f>SUM(K7:K32)</f>
        <v>0.99999999999999967</v>
      </c>
      <c r="L33" s="57">
        <f t="shared" si="7"/>
        <v>6.5508463681655277E-2</v>
      </c>
      <c r="N33" s="29">
        <f t="shared" si="0"/>
        <v>2.2742922840162443</v>
      </c>
      <c r="O33" s="146">
        <f t="shared" si="1"/>
        <v>2.2928326875836165</v>
      </c>
      <c r="P33" s="57">
        <f t="shared" si="8"/>
        <v>8.1521639490554423E-3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F37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174</v>
      </c>
      <c r="B39" s="39">
        <v>45841.46</v>
      </c>
      <c r="C39" s="147">
        <v>50775.920000000027</v>
      </c>
      <c r="D39" s="247">
        <f t="shared" ref="D39:D61" si="9">B39/$B$62</f>
        <v>0.14110049153056187</v>
      </c>
      <c r="E39" s="246">
        <f t="shared" ref="E39:E61" si="10">C39/$C$62</f>
        <v>0.16080376165358828</v>
      </c>
      <c r="F39" s="52">
        <f>(C39-B39)/B39</f>
        <v>0.1076418595742812</v>
      </c>
      <c r="H39" s="39">
        <v>10097.109999999999</v>
      </c>
      <c r="I39" s="147">
        <v>11224.261000000006</v>
      </c>
      <c r="J39" s="247">
        <f t="shared" ref="J39:J61" si="11">H39/$H$62</f>
        <v>0.14944609194660555</v>
      </c>
      <c r="K39" s="246">
        <f t="shared" ref="K39:K61" si="12">I39/$I$62</f>
        <v>0.16779546507421755</v>
      </c>
      <c r="L39" s="52">
        <f>(I39-H39)/H39</f>
        <v>0.11163105086505022</v>
      </c>
      <c r="N39" s="27">
        <f t="shared" ref="N39:N62" si="13">(H39/B39)*10</f>
        <v>2.2026152744698795</v>
      </c>
      <c r="O39" s="151">
        <f t="shared" ref="O39:O62" si="14">(I39/C39)*10</f>
        <v>2.2105480314290711</v>
      </c>
      <c r="P39" s="61">
        <f t="shared" si="8"/>
        <v>3.6015172740962846E-3</v>
      </c>
    </row>
    <row r="40" spans="1:16" ht="20.100000000000001" customHeight="1" x14ac:dyDescent="0.25">
      <c r="A40" s="38" t="s">
        <v>171</v>
      </c>
      <c r="B40" s="19">
        <v>50597.509999999966</v>
      </c>
      <c r="C40" s="140">
        <v>50586.290000000008</v>
      </c>
      <c r="D40" s="247">
        <f t="shared" si="9"/>
        <v>0.15573966298679218</v>
      </c>
      <c r="E40" s="215">
        <f t="shared" si="10"/>
        <v>0.16020321680236013</v>
      </c>
      <c r="F40" s="52">
        <f t="shared" ref="F40:F62" si="15">(C40-B40)/B40</f>
        <v>-2.2175004263959858E-4</v>
      </c>
      <c r="H40" s="19">
        <v>10308.359999999999</v>
      </c>
      <c r="I40" s="140">
        <v>9864.0649999999987</v>
      </c>
      <c r="J40" s="247">
        <f t="shared" si="11"/>
        <v>0.15257277739657296</v>
      </c>
      <c r="K40" s="215">
        <f t="shared" si="12"/>
        <v>0.14746141186464845</v>
      </c>
      <c r="L40" s="52">
        <f t="shared" ref="L40:L62" si="16">(I40-H40)/H40</f>
        <v>-4.3100454388476934E-2</v>
      </c>
      <c r="N40" s="27">
        <f t="shared" si="13"/>
        <v>2.0373255521862648</v>
      </c>
      <c r="O40" s="152">
        <f t="shared" si="14"/>
        <v>1.9499482962676247</v>
      </c>
      <c r="P40" s="52">
        <f t="shared" si="8"/>
        <v>-4.288821480929992E-2</v>
      </c>
    </row>
    <row r="41" spans="1:16" ht="20.100000000000001" customHeight="1" x14ac:dyDescent="0.25">
      <c r="A41" s="38" t="s">
        <v>166</v>
      </c>
      <c r="B41" s="19">
        <v>53784.170000000027</v>
      </c>
      <c r="C41" s="140">
        <v>44511.3</v>
      </c>
      <c r="D41" s="247">
        <f t="shared" si="9"/>
        <v>0.16554823567057644</v>
      </c>
      <c r="E41" s="215">
        <f t="shared" si="10"/>
        <v>0.14096415143421057</v>
      </c>
      <c r="F41" s="52">
        <f t="shared" si="15"/>
        <v>-0.17240890767673872</v>
      </c>
      <c r="H41" s="19">
        <v>9638.6760000000013</v>
      </c>
      <c r="I41" s="140">
        <v>8768.4480000000003</v>
      </c>
      <c r="J41" s="247">
        <f t="shared" si="11"/>
        <v>0.14266086630130212</v>
      </c>
      <c r="K41" s="215">
        <f t="shared" si="12"/>
        <v>0.13108264411697948</v>
      </c>
      <c r="L41" s="52">
        <f t="shared" si="16"/>
        <v>-9.0285014248845052E-2</v>
      </c>
      <c r="N41" s="27">
        <f t="shared" si="13"/>
        <v>1.792102769272073</v>
      </c>
      <c r="O41" s="152">
        <f t="shared" si="14"/>
        <v>1.9699375214833088</v>
      </c>
      <c r="P41" s="52">
        <f t="shared" si="8"/>
        <v>9.9232452100651444E-2</v>
      </c>
    </row>
    <row r="42" spans="1:16" ht="20.100000000000001" customHeight="1" x14ac:dyDescent="0.25">
      <c r="A42" s="38" t="s">
        <v>179</v>
      </c>
      <c r="B42" s="19">
        <v>33115.780000000013</v>
      </c>
      <c r="C42" s="140">
        <v>28197.390000000003</v>
      </c>
      <c r="D42" s="247">
        <f t="shared" si="9"/>
        <v>0.10193071589382083</v>
      </c>
      <c r="E42" s="215">
        <f t="shared" si="10"/>
        <v>8.9299147722252434E-2</v>
      </c>
      <c r="F42" s="52">
        <f t="shared" si="15"/>
        <v>-0.1485210374027128</v>
      </c>
      <c r="H42" s="19">
        <v>7850.5769999999966</v>
      </c>
      <c r="I42" s="140">
        <v>6596.9620000000004</v>
      </c>
      <c r="J42" s="247">
        <f t="shared" si="11"/>
        <v>0.1161954313834262</v>
      </c>
      <c r="K42" s="215">
        <f t="shared" si="12"/>
        <v>9.8620328489059536E-2</v>
      </c>
      <c r="L42" s="52">
        <f t="shared" si="16"/>
        <v>-0.15968444102898383</v>
      </c>
      <c r="N42" s="27">
        <f t="shared" si="13"/>
        <v>2.3706453539672006</v>
      </c>
      <c r="O42" s="152">
        <f t="shared" si="14"/>
        <v>2.3395647611356938</v>
      </c>
      <c r="P42" s="52">
        <f t="shared" si="8"/>
        <v>-1.311060415658309E-2</v>
      </c>
    </row>
    <row r="43" spans="1:16" ht="20.100000000000001" customHeight="1" x14ac:dyDescent="0.25">
      <c r="A43" s="38" t="s">
        <v>178</v>
      </c>
      <c r="B43" s="19">
        <v>31052.900000000009</v>
      </c>
      <c r="C43" s="140">
        <v>41573.989999999991</v>
      </c>
      <c r="D43" s="247">
        <f t="shared" si="9"/>
        <v>9.5581149759396536E-2</v>
      </c>
      <c r="E43" s="215">
        <f t="shared" si="10"/>
        <v>0.13166189758745203</v>
      </c>
      <c r="F43" s="52">
        <f t="shared" si="15"/>
        <v>0.33881183399940035</v>
      </c>
      <c r="H43" s="19">
        <v>4803.47</v>
      </c>
      <c r="I43" s="140">
        <v>5398.65</v>
      </c>
      <c r="J43" s="247">
        <f t="shared" si="11"/>
        <v>7.1095572820615155E-2</v>
      </c>
      <c r="K43" s="215">
        <f t="shared" si="12"/>
        <v>8.0706336704298318E-2</v>
      </c>
      <c r="L43" s="52">
        <f t="shared" si="16"/>
        <v>0.12390625943328455</v>
      </c>
      <c r="N43" s="27">
        <f t="shared" si="13"/>
        <v>1.5468667982700484</v>
      </c>
      <c r="O43" s="152">
        <f t="shared" si="14"/>
        <v>1.298564318700226</v>
      </c>
      <c r="P43" s="52">
        <f t="shared" si="8"/>
        <v>-0.16051962576707543</v>
      </c>
    </row>
    <row r="44" spans="1:16" ht="20.100000000000001" customHeight="1" x14ac:dyDescent="0.25">
      <c r="A44" s="38" t="s">
        <v>173</v>
      </c>
      <c r="B44" s="19">
        <v>33307.950000000004</v>
      </c>
      <c r="C44" s="140">
        <v>19193.039999999997</v>
      </c>
      <c r="D44" s="247">
        <f t="shared" si="9"/>
        <v>0.10252221715615904</v>
      </c>
      <c r="E44" s="215">
        <f t="shared" si="10"/>
        <v>6.0783005597294618E-2</v>
      </c>
      <c r="F44" s="52">
        <f t="shared" si="15"/>
        <v>-0.42377000085565175</v>
      </c>
      <c r="H44" s="19">
        <v>5342.2580000000016</v>
      </c>
      <c r="I44" s="140">
        <v>4889.5600000000004</v>
      </c>
      <c r="J44" s="247">
        <f t="shared" si="11"/>
        <v>7.9070108206257969E-2</v>
      </c>
      <c r="K44" s="215">
        <f t="shared" si="12"/>
        <v>7.309576944159539E-2</v>
      </c>
      <c r="L44" s="52">
        <f t="shared" si="16"/>
        <v>-8.4739074750789109E-2</v>
      </c>
      <c r="N44" s="27">
        <f t="shared" si="13"/>
        <v>1.6038987689125273</v>
      </c>
      <c r="O44" s="152">
        <f t="shared" si="14"/>
        <v>2.5475693272144491</v>
      </c>
      <c r="P44" s="52">
        <f t="shared" si="8"/>
        <v>0.58836042310933856</v>
      </c>
    </row>
    <row r="45" spans="1:16" ht="20.100000000000001" customHeight="1" x14ac:dyDescent="0.25">
      <c r="A45" s="38" t="s">
        <v>181</v>
      </c>
      <c r="B45" s="19">
        <v>16755.059999999998</v>
      </c>
      <c r="C45" s="140">
        <v>19663.420000000006</v>
      </c>
      <c r="D45" s="247">
        <f t="shared" si="9"/>
        <v>5.157224926134673E-2</v>
      </c>
      <c r="E45" s="215">
        <f t="shared" si="10"/>
        <v>6.2272665920664758E-2</v>
      </c>
      <c r="F45" s="52">
        <f t="shared" si="15"/>
        <v>0.17358099583051378</v>
      </c>
      <c r="H45" s="19">
        <v>3784.1419999999994</v>
      </c>
      <c r="I45" s="140">
        <v>4214.3369999999995</v>
      </c>
      <c r="J45" s="247">
        <f t="shared" si="11"/>
        <v>5.6008623583481985E-2</v>
      </c>
      <c r="K45" s="215">
        <f t="shared" si="12"/>
        <v>6.3001620943640063E-2</v>
      </c>
      <c r="L45" s="52">
        <f t="shared" si="16"/>
        <v>0.11368363026546051</v>
      </c>
      <c r="N45" s="27">
        <f t="shared" si="13"/>
        <v>2.2585069823683113</v>
      </c>
      <c r="O45" s="152">
        <f t="shared" si="14"/>
        <v>2.1432370360801927</v>
      </c>
      <c r="P45" s="52">
        <f t="shared" si="8"/>
        <v>-5.1038118185158077E-2</v>
      </c>
    </row>
    <row r="46" spans="1:16" ht="20.100000000000001" customHeight="1" x14ac:dyDescent="0.25">
      <c r="A46" s="38" t="s">
        <v>183</v>
      </c>
      <c r="B46" s="19">
        <v>13422.240000000007</v>
      </c>
      <c r="C46" s="140">
        <v>13713.83</v>
      </c>
      <c r="D46" s="247">
        <f t="shared" si="9"/>
        <v>4.1313794574631121E-2</v>
      </c>
      <c r="E46" s="215">
        <f t="shared" si="10"/>
        <v>4.3430733518522703E-2</v>
      </c>
      <c r="F46" s="52">
        <f t="shared" si="15"/>
        <v>2.1724391755771965E-2</v>
      </c>
      <c r="H46" s="19">
        <v>3190.1350000000002</v>
      </c>
      <c r="I46" s="140">
        <v>3224.8850000000007</v>
      </c>
      <c r="J46" s="247">
        <f t="shared" si="11"/>
        <v>4.7216798522753997E-2</v>
      </c>
      <c r="K46" s="215">
        <f t="shared" si="12"/>
        <v>4.8209951495770453E-2</v>
      </c>
      <c r="L46" s="52">
        <f t="shared" si="16"/>
        <v>1.0892955940736191E-2</v>
      </c>
      <c r="N46" s="27">
        <f t="shared" si="13"/>
        <v>2.3767530605919713</v>
      </c>
      <c r="O46" s="152">
        <f t="shared" si="14"/>
        <v>2.3515567861057054</v>
      </c>
      <c r="P46" s="52">
        <f t="shared" si="8"/>
        <v>-1.0601132656158384E-2</v>
      </c>
    </row>
    <row r="47" spans="1:16" ht="20.100000000000001" customHeight="1" x14ac:dyDescent="0.25">
      <c r="A47" s="38" t="s">
        <v>175</v>
      </c>
      <c r="B47" s="19">
        <v>12809.65</v>
      </c>
      <c r="C47" s="140">
        <v>10443.31</v>
      </c>
      <c r="D47" s="247">
        <f t="shared" si="9"/>
        <v>3.9428236171676505E-2</v>
      </c>
      <c r="E47" s="215">
        <f t="shared" si="10"/>
        <v>3.3073227075246181E-2</v>
      </c>
      <c r="F47" s="52">
        <f t="shared" si="15"/>
        <v>-0.1847310426124055</v>
      </c>
      <c r="H47" s="19">
        <v>3549.473</v>
      </c>
      <c r="I47" s="140">
        <v>2792.5280000000002</v>
      </c>
      <c r="J47" s="247">
        <f t="shared" si="11"/>
        <v>5.253531637468483E-2</v>
      </c>
      <c r="K47" s="215">
        <f t="shared" si="12"/>
        <v>4.1746493109236719E-2</v>
      </c>
      <c r="L47" s="52">
        <f t="shared" si="16"/>
        <v>-0.21325560160621018</v>
      </c>
      <c r="N47" s="27">
        <f t="shared" si="13"/>
        <v>2.7709367547122676</v>
      </c>
      <c r="O47" s="152">
        <f t="shared" si="14"/>
        <v>2.6739874618296309</v>
      </c>
      <c r="P47" s="52">
        <f t="shared" si="8"/>
        <v>-3.498791255981009E-2</v>
      </c>
    </row>
    <row r="48" spans="1:16" ht="20.100000000000001" customHeight="1" x14ac:dyDescent="0.25">
      <c r="A48" s="38" t="s">
        <v>185</v>
      </c>
      <c r="B48" s="19">
        <v>4551.68</v>
      </c>
      <c r="C48" s="140">
        <v>7266.0700000000006</v>
      </c>
      <c r="D48" s="247">
        <f t="shared" si="9"/>
        <v>1.4010118466772827E-2</v>
      </c>
      <c r="E48" s="215">
        <f t="shared" si="10"/>
        <v>2.3011131820719104E-2</v>
      </c>
      <c r="F48" s="52">
        <f t="shared" si="15"/>
        <v>0.59634904035433078</v>
      </c>
      <c r="H48" s="19">
        <v>1357.3280000000004</v>
      </c>
      <c r="I48" s="140">
        <v>2154.518</v>
      </c>
      <c r="J48" s="247">
        <f t="shared" si="11"/>
        <v>2.0089645957081018E-2</v>
      </c>
      <c r="K48" s="215">
        <f t="shared" si="12"/>
        <v>3.2208654968088578E-2</v>
      </c>
      <c r="L48" s="52">
        <f t="shared" si="16"/>
        <v>0.5873230346681122</v>
      </c>
      <c r="N48" s="27">
        <f t="shared" si="13"/>
        <v>2.9820374015748041</v>
      </c>
      <c r="O48" s="152">
        <f t="shared" si="14"/>
        <v>2.9651764984372568</v>
      </c>
      <c r="P48" s="52">
        <f t="shared" si="8"/>
        <v>-5.6541554873332919E-3</v>
      </c>
    </row>
    <row r="49" spans="1:16" ht="20.100000000000001" customHeight="1" x14ac:dyDescent="0.25">
      <c r="A49" s="38" t="s">
        <v>186</v>
      </c>
      <c r="B49" s="19">
        <v>4986.08</v>
      </c>
      <c r="C49" s="140">
        <v>7459.2199999999993</v>
      </c>
      <c r="D49" s="247">
        <f t="shared" si="9"/>
        <v>1.5347206193055454E-2</v>
      </c>
      <c r="E49" s="215">
        <f t="shared" si="10"/>
        <v>2.3622824263975484E-2</v>
      </c>
      <c r="F49" s="52">
        <f t="shared" si="15"/>
        <v>0.49600888874626953</v>
      </c>
      <c r="H49" s="19">
        <v>1423.9180000000001</v>
      </c>
      <c r="I49" s="140">
        <v>2075.42</v>
      </c>
      <c r="J49" s="247">
        <f t="shared" si="11"/>
        <v>2.1075236414422219E-2</v>
      </c>
      <c r="K49" s="215">
        <f t="shared" si="12"/>
        <v>3.1026190866760176E-2</v>
      </c>
      <c r="L49" s="52">
        <f t="shared" si="16"/>
        <v>0.45754179664840244</v>
      </c>
      <c r="N49" s="27">
        <f t="shared" si="13"/>
        <v>2.8557865096428459</v>
      </c>
      <c r="O49" s="152">
        <f t="shared" si="14"/>
        <v>2.7823552596652199</v>
      </c>
      <c r="P49" s="52">
        <f t="shared" si="8"/>
        <v>-2.5713144077709617E-2</v>
      </c>
    </row>
    <row r="50" spans="1:16" ht="20.100000000000001" customHeight="1" x14ac:dyDescent="0.25">
      <c r="A50" s="38" t="s">
        <v>180</v>
      </c>
      <c r="B50" s="19">
        <v>9000.619999999999</v>
      </c>
      <c r="C50" s="140">
        <v>6304.6200000000017</v>
      </c>
      <c r="D50" s="247">
        <f t="shared" si="9"/>
        <v>2.7704002143033962E-2</v>
      </c>
      <c r="E50" s="215">
        <f t="shared" si="10"/>
        <v>1.9966287401517204E-2</v>
      </c>
      <c r="F50" s="52">
        <f t="shared" si="15"/>
        <v>-0.29953492092766915</v>
      </c>
      <c r="H50" s="19">
        <v>2169.4950000000003</v>
      </c>
      <c r="I50" s="140">
        <v>1452.367</v>
      </c>
      <c r="J50" s="247">
        <f t="shared" si="11"/>
        <v>3.2110430533855837E-2</v>
      </c>
      <c r="K50" s="215">
        <f t="shared" si="12"/>
        <v>2.1711950232041647E-2</v>
      </c>
      <c r="L50" s="52">
        <f t="shared" si="16"/>
        <v>-0.33055065810246176</v>
      </c>
      <c r="N50" s="27">
        <f t="shared" si="13"/>
        <v>2.4103839513277983</v>
      </c>
      <c r="O50" s="152">
        <f t="shared" si="14"/>
        <v>2.3036550973730368</v>
      </c>
      <c r="P50" s="52">
        <f t="shared" si="8"/>
        <v>-4.4278777203095886E-2</v>
      </c>
    </row>
    <row r="51" spans="1:16" ht="20.100000000000001" customHeight="1" x14ac:dyDescent="0.25">
      <c r="A51" s="38" t="s">
        <v>190</v>
      </c>
      <c r="B51" s="19">
        <v>7121.63</v>
      </c>
      <c r="C51" s="140">
        <v>6136.76</v>
      </c>
      <c r="D51" s="247">
        <f t="shared" si="9"/>
        <v>2.1920451344673474E-2</v>
      </c>
      <c r="E51" s="215">
        <f t="shared" si="10"/>
        <v>1.9434686606668552E-2</v>
      </c>
      <c r="F51" s="52">
        <f t="shared" si="15"/>
        <v>-0.13829277847908414</v>
      </c>
      <c r="H51" s="19">
        <v>1598.1620000000005</v>
      </c>
      <c r="I51" s="140">
        <v>1376.2759999999998</v>
      </c>
      <c r="J51" s="247">
        <f t="shared" si="11"/>
        <v>2.3654200577944692E-2</v>
      </c>
      <c r="K51" s="215">
        <f t="shared" si="12"/>
        <v>2.0574438841941014E-2</v>
      </c>
      <c r="L51" s="52">
        <f t="shared" si="16"/>
        <v>-0.13883824042869283</v>
      </c>
      <c r="N51" s="27">
        <f t="shared" si="13"/>
        <v>2.2440958039100605</v>
      </c>
      <c r="O51" s="152">
        <f t="shared" si="14"/>
        <v>2.2426752879369567</v>
      </c>
      <c r="P51" s="52">
        <f t="shared" si="8"/>
        <v>-6.3300148355016801E-4</v>
      </c>
    </row>
    <row r="52" spans="1:16" ht="20.100000000000001" customHeight="1" x14ac:dyDescent="0.25">
      <c r="A52" s="38" t="s">
        <v>191</v>
      </c>
      <c r="B52" s="19">
        <v>1683.8200000000006</v>
      </c>
      <c r="C52" s="140">
        <v>2701.54</v>
      </c>
      <c r="D52" s="247">
        <f t="shared" si="9"/>
        <v>5.1828155047633903E-3</v>
      </c>
      <c r="E52" s="215">
        <f t="shared" si="10"/>
        <v>8.5555868659324078E-3</v>
      </c>
      <c r="F52" s="52">
        <f t="shared" si="15"/>
        <v>0.60441139789288578</v>
      </c>
      <c r="H52" s="19">
        <v>518.62800000000016</v>
      </c>
      <c r="I52" s="140">
        <v>842.79899999999998</v>
      </c>
      <c r="J52" s="247">
        <f t="shared" si="11"/>
        <v>7.6761496877902867E-3</v>
      </c>
      <c r="K52" s="215">
        <f t="shared" si="12"/>
        <v>1.2599301652829117E-2</v>
      </c>
      <c r="L52" s="52">
        <f t="shared" si="16"/>
        <v>0.62505495268284728</v>
      </c>
      <c r="N52" s="27">
        <f t="shared" ref="N52" si="17">(H52/B52)*10</f>
        <v>3.0800679407537626</v>
      </c>
      <c r="O52" s="152">
        <f t="shared" ref="O52" si="18">(I52/C52)*10</f>
        <v>3.1196983942492058</v>
      </c>
      <c r="P52" s="52">
        <f t="shared" ref="P52" si="19">(O52-N52)/N52</f>
        <v>1.2866746532138113E-2</v>
      </c>
    </row>
    <row r="53" spans="1:16" ht="20.100000000000001" customHeight="1" x14ac:dyDescent="0.25">
      <c r="A53" s="38" t="s">
        <v>195</v>
      </c>
      <c r="B53" s="19">
        <v>1292.6399999999999</v>
      </c>
      <c r="C53" s="140">
        <v>1610.7799999999995</v>
      </c>
      <c r="D53" s="247">
        <f t="shared" si="9"/>
        <v>3.9787593888167064E-3</v>
      </c>
      <c r="E53" s="215">
        <f t="shared" si="10"/>
        <v>5.1012267861688517E-3</v>
      </c>
      <c r="F53" s="52">
        <f t="shared" si="15"/>
        <v>0.24611647481123877</v>
      </c>
      <c r="H53" s="19">
        <v>339.255</v>
      </c>
      <c r="I53" s="140">
        <v>395.79799999999994</v>
      </c>
      <c r="J53" s="247">
        <f t="shared" si="11"/>
        <v>5.0212718216742884E-3</v>
      </c>
      <c r="K53" s="215">
        <f t="shared" si="12"/>
        <v>5.9169249080581006E-3</v>
      </c>
      <c r="L53" s="52">
        <f t="shared" si="16"/>
        <v>0.16666814048429632</v>
      </c>
      <c r="N53" s="27">
        <f t="shared" ref="N53" si="20">(H53/B53)*10</f>
        <v>2.6245126253249169</v>
      </c>
      <c r="O53" s="152">
        <f t="shared" ref="O53" si="21">(I53/C53)*10</f>
        <v>2.4571822346937515</v>
      </c>
      <c r="P53" s="52">
        <f t="shared" ref="P53" si="22">(O53-N53)/N53</f>
        <v>-6.3756748211660733E-2</v>
      </c>
    </row>
    <row r="54" spans="1:16" ht="20.100000000000001" customHeight="1" x14ac:dyDescent="0.25">
      <c r="A54" s="38" t="s">
        <v>194</v>
      </c>
      <c r="B54" s="19">
        <v>1880.2300000000005</v>
      </c>
      <c r="C54" s="140">
        <v>1384.6299999999997</v>
      </c>
      <c r="D54" s="247">
        <f t="shared" si="9"/>
        <v>5.7873675312808187E-3</v>
      </c>
      <c r="E54" s="215">
        <f t="shared" si="10"/>
        <v>4.3850256676473366E-3</v>
      </c>
      <c r="F54" s="52">
        <f t="shared" si="15"/>
        <v>-0.26358477420315635</v>
      </c>
      <c r="H54" s="19">
        <v>470.16100000000006</v>
      </c>
      <c r="I54" s="140">
        <v>371.26400000000007</v>
      </c>
      <c r="J54" s="247">
        <f t="shared" si="11"/>
        <v>6.9587955400810756E-3</v>
      </c>
      <c r="K54" s="215">
        <f t="shared" si="12"/>
        <v>5.5501574264278323E-3</v>
      </c>
      <c r="L54" s="52">
        <f t="shared" si="16"/>
        <v>-0.21034709386784523</v>
      </c>
      <c r="N54" s="27">
        <f t="shared" ref="N54" si="23">(H54/B54)*10</f>
        <v>2.5005504645708232</v>
      </c>
      <c r="O54" s="152">
        <f t="shared" ref="O54" si="24">(I54/C54)*10</f>
        <v>2.6813228082592473</v>
      </c>
      <c r="P54" s="52">
        <f t="shared" ref="P54" si="25">(O54-N54)/N54</f>
        <v>7.2293019576971665E-2</v>
      </c>
    </row>
    <row r="55" spans="1:16" ht="20.100000000000001" customHeight="1" x14ac:dyDescent="0.25">
      <c r="A55" s="38" t="s">
        <v>196</v>
      </c>
      <c r="B55" s="19">
        <v>812.33000000000027</v>
      </c>
      <c r="C55" s="140">
        <v>1393.8600000000004</v>
      </c>
      <c r="D55" s="247">
        <f t="shared" si="9"/>
        <v>2.500360204169356E-3</v>
      </c>
      <c r="E55" s="215">
        <f t="shared" si="10"/>
        <v>4.4142564274260417E-3</v>
      </c>
      <c r="F55" s="52">
        <f t="shared" si="15"/>
        <v>0.71587901468614956</v>
      </c>
      <c r="H55" s="19">
        <v>254.55900000000005</v>
      </c>
      <c r="I55" s="140">
        <v>300.48799999999983</v>
      </c>
      <c r="J55" s="247">
        <f t="shared" si="11"/>
        <v>3.7676966696248704E-3</v>
      </c>
      <c r="K55" s="215">
        <f t="shared" si="12"/>
        <v>4.4921018594650851E-3</v>
      </c>
      <c r="L55" s="52">
        <f t="shared" si="16"/>
        <v>0.18042575591513074</v>
      </c>
      <c r="N55" s="27">
        <f t="shared" ref="N55:N56" si="26">(H55/B55)*10</f>
        <v>3.1336895104206413</v>
      </c>
      <c r="O55" s="152">
        <f t="shared" ref="O55:O56" si="27">(I55/C55)*10</f>
        <v>2.1557975693398173</v>
      </c>
      <c r="P55" s="52">
        <f t="shared" ref="P55:P56" si="28">(O55-N55)/N55</f>
        <v>-0.31205769998239541</v>
      </c>
    </row>
    <row r="56" spans="1:16" ht="20.100000000000001" customHeight="1" x14ac:dyDescent="0.25">
      <c r="A56" s="38" t="s">
        <v>192</v>
      </c>
      <c r="B56" s="19">
        <v>1004.94</v>
      </c>
      <c r="C56" s="140">
        <v>654.18000000000006</v>
      </c>
      <c r="D56" s="247">
        <f t="shared" si="9"/>
        <v>3.0932157910922306E-3</v>
      </c>
      <c r="E56" s="215">
        <f t="shared" si="10"/>
        <v>2.0717419753013698E-3</v>
      </c>
      <c r="F56" s="52">
        <f t="shared" si="15"/>
        <v>-0.34903576332915393</v>
      </c>
      <c r="H56" s="19">
        <v>305.57500000000005</v>
      </c>
      <c r="I56" s="140">
        <v>214.91800000000001</v>
      </c>
      <c r="J56" s="247">
        <f t="shared" si="11"/>
        <v>4.5227782550238639E-3</v>
      </c>
      <c r="K56" s="215">
        <f t="shared" si="12"/>
        <v>3.2128855309780015E-3</v>
      </c>
      <c r="L56" s="52">
        <f t="shared" si="16"/>
        <v>-0.29667675693364975</v>
      </c>
      <c r="N56" s="27">
        <f t="shared" si="26"/>
        <v>3.0407287997293375</v>
      </c>
      <c r="O56" s="152">
        <f t="shared" si="27"/>
        <v>3.2853037390320705</v>
      </c>
      <c r="P56" s="52">
        <f t="shared" si="28"/>
        <v>8.0432999919132275E-2</v>
      </c>
    </row>
    <row r="57" spans="1:16" ht="20.100000000000001" customHeight="1" x14ac:dyDescent="0.25">
      <c r="A57" s="38" t="s">
        <v>197</v>
      </c>
      <c r="B57" s="19">
        <v>773.87999999999977</v>
      </c>
      <c r="C57" s="140">
        <v>490.97000000000008</v>
      </c>
      <c r="D57" s="247">
        <f t="shared" si="9"/>
        <v>2.3820107035349919E-3</v>
      </c>
      <c r="E57" s="215">
        <f t="shared" si="10"/>
        <v>1.5548674028764463E-3</v>
      </c>
      <c r="F57" s="52">
        <f t="shared" si="15"/>
        <v>-0.36557347392360545</v>
      </c>
      <c r="H57" s="19">
        <v>219.51300000000001</v>
      </c>
      <c r="I57" s="140">
        <v>185.59399999999999</v>
      </c>
      <c r="J57" s="247">
        <f t="shared" si="11"/>
        <v>3.2489851038044778E-3</v>
      </c>
      <c r="K57" s="215">
        <f t="shared" si="12"/>
        <v>2.7745106377145292E-3</v>
      </c>
      <c r="L57" s="52">
        <f t="shared" si="16"/>
        <v>-0.15451932231804044</v>
      </c>
      <c r="N57" s="27">
        <f t="shared" si="13"/>
        <v>2.836525042642271</v>
      </c>
      <c r="O57" s="152">
        <f t="shared" si="14"/>
        <v>3.7801494999694474</v>
      </c>
      <c r="P57" s="52">
        <f t="shared" si="8"/>
        <v>0.33266917906290516</v>
      </c>
    </row>
    <row r="58" spans="1:16" ht="20.100000000000001" customHeight="1" x14ac:dyDescent="0.25">
      <c r="A58" s="38" t="s">
        <v>193</v>
      </c>
      <c r="B58" s="19">
        <v>667.20999999999992</v>
      </c>
      <c r="C58" s="140">
        <v>647.34000000000015</v>
      </c>
      <c r="D58" s="247">
        <f t="shared" si="9"/>
        <v>2.0536793320742003E-3</v>
      </c>
      <c r="E58" s="215">
        <f t="shared" si="10"/>
        <v>2.0500801771555061E-3</v>
      </c>
      <c r="F58" s="52">
        <f t="shared" si="15"/>
        <v>-2.9780728706104195E-2</v>
      </c>
      <c r="H58" s="19">
        <v>162.05599999999998</v>
      </c>
      <c r="I58" s="140">
        <v>166.88000000000002</v>
      </c>
      <c r="J58" s="247">
        <f t="shared" si="11"/>
        <v>2.3985710640469513E-3</v>
      </c>
      <c r="K58" s="215">
        <f t="shared" si="12"/>
        <v>2.4947484036218878E-3</v>
      </c>
      <c r="L58" s="52">
        <f t="shared" si="16"/>
        <v>2.9767487782001539E-2</v>
      </c>
      <c r="N58" s="27">
        <f t="shared" si="13"/>
        <v>2.4288604787098516</v>
      </c>
      <c r="O58" s="152">
        <f t="shared" si="14"/>
        <v>2.577934315815491</v>
      </c>
      <c r="P58" s="52">
        <f t="shared" si="8"/>
        <v>6.1376039674713508E-2</v>
      </c>
    </row>
    <row r="59" spans="1:16" ht="20.100000000000001" customHeight="1" x14ac:dyDescent="0.25">
      <c r="A59" s="38" t="s">
        <v>199</v>
      </c>
      <c r="B59" s="19">
        <v>79.39</v>
      </c>
      <c r="C59" s="140">
        <v>181.55</v>
      </c>
      <c r="D59" s="247">
        <f t="shared" si="9"/>
        <v>2.4436324721357713E-4</v>
      </c>
      <c r="E59" s="215">
        <f t="shared" si="10"/>
        <v>5.7495606043591013E-4</v>
      </c>
      <c r="F59" s="52">
        <f>(C59-B59)/B59</f>
        <v>1.2868119410505103</v>
      </c>
      <c r="H59" s="19">
        <v>34.783000000000001</v>
      </c>
      <c r="I59" s="140">
        <v>114.333</v>
      </c>
      <c r="J59" s="247">
        <f t="shared" si="11"/>
        <v>5.1481893494066937E-4</v>
      </c>
      <c r="K59" s="215">
        <f t="shared" si="12"/>
        <v>1.7092046334569828E-3</v>
      </c>
      <c r="L59" s="52">
        <f>(I59-H59)/H59</f>
        <v>2.2870367708363277</v>
      </c>
      <c r="N59" s="27">
        <f t="shared" si="13"/>
        <v>4.3812822773649076</v>
      </c>
      <c r="O59" s="152">
        <f t="shared" si="14"/>
        <v>6.2976039658496274</v>
      </c>
      <c r="P59" s="52">
        <f>(O59-N59)/N59</f>
        <v>0.43738831857172156</v>
      </c>
    </row>
    <row r="60" spans="1:16" ht="20.100000000000001" customHeight="1" x14ac:dyDescent="0.25">
      <c r="A60" s="38" t="s">
        <v>214</v>
      </c>
      <c r="B60" s="19">
        <v>101.69000000000005</v>
      </c>
      <c r="C60" s="140">
        <v>343.52</v>
      </c>
      <c r="D60" s="247">
        <f t="shared" si="9"/>
        <v>3.1300287957108794E-4</v>
      </c>
      <c r="E60" s="215">
        <f t="shared" si="10"/>
        <v>1.0879036402145074E-3</v>
      </c>
      <c r="F60" s="52">
        <f>(C60-B60)/B60</f>
        <v>2.3781099419805272</v>
      </c>
      <c r="H60" s="19">
        <v>43.738999999999997</v>
      </c>
      <c r="I60" s="140">
        <v>107.048</v>
      </c>
      <c r="J60" s="247">
        <f t="shared" si="11"/>
        <v>6.4737559714141775E-4</v>
      </c>
      <c r="K60" s="215">
        <f t="shared" si="12"/>
        <v>1.6002985804824774E-3</v>
      </c>
      <c r="L60" s="52">
        <f>(I60-H60)/H60</f>
        <v>1.4474267815908002</v>
      </c>
      <c r="N60" s="27">
        <f t="shared" si="13"/>
        <v>4.3012095584619896</v>
      </c>
      <c r="O60" s="152">
        <f t="shared" si="14"/>
        <v>3.1162086632510482</v>
      </c>
      <c r="P60" s="52">
        <f>(O60-N60)/N60</f>
        <v>-0.27550410625300237</v>
      </c>
    </row>
    <row r="61" spans="1:16" ht="20.100000000000001" customHeight="1" thickBot="1" x14ac:dyDescent="0.3">
      <c r="A61" s="8" t="s">
        <v>17</v>
      </c>
      <c r="B61" s="19">
        <f>B62-SUM(B39:B60)</f>
        <v>242.32999999995809</v>
      </c>
      <c r="C61" s="140">
        <f>C62-SUM(C39:C60)</f>
        <v>529.72999999998137</v>
      </c>
      <c r="D61" s="247">
        <f t="shared" si="9"/>
        <v>7.4589426498621872E-4</v>
      </c>
      <c r="E61" s="215">
        <f t="shared" si="10"/>
        <v>1.6776175923696169E-3</v>
      </c>
      <c r="F61" s="52">
        <f t="shared" si="15"/>
        <v>1.1859860520780463</v>
      </c>
      <c r="H61" s="19">
        <f>H62-SUM(H39:H60)</f>
        <v>102.18699999997625</v>
      </c>
      <c r="I61" s="140">
        <f>I62-SUM(I39:I60)</f>
        <v>161.11800000000221</v>
      </c>
      <c r="J61" s="247">
        <f t="shared" si="11"/>
        <v>1.5124573068674338E-3</v>
      </c>
      <c r="K61" s="215">
        <f t="shared" si="12"/>
        <v>2.4086102186886196E-3</v>
      </c>
      <c r="L61" s="52">
        <f t="shared" si="16"/>
        <v>0.57669762298569927</v>
      </c>
      <c r="N61" s="27">
        <f t="shared" si="13"/>
        <v>4.216853051623568</v>
      </c>
      <c r="O61" s="152">
        <f t="shared" si="14"/>
        <v>3.0415117135145806</v>
      </c>
      <c r="P61" s="52">
        <f t="shared" si="8"/>
        <v>-0.27872475604917246</v>
      </c>
    </row>
    <row r="62" spans="1:16" ht="26.25" customHeight="1" thickBot="1" x14ac:dyDescent="0.3">
      <c r="A62" s="12" t="s">
        <v>18</v>
      </c>
      <c r="B62" s="17">
        <v>324885.19000000012</v>
      </c>
      <c r="C62" s="145">
        <v>315763.26</v>
      </c>
      <c r="D62" s="253">
        <f>SUM(D39:D61)</f>
        <v>0.99999999999999933</v>
      </c>
      <c r="E62" s="254">
        <f>SUM(E39:E61)</f>
        <v>0.99999999999999989</v>
      </c>
      <c r="F62" s="57">
        <f t="shared" si="15"/>
        <v>-2.8077395587038319E-2</v>
      </c>
      <c r="G62" s="1"/>
      <c r="H62" s="17">
        <v>67563.559999999983</v>
      </c>
      <c r="I62" s="145">
        <v>66892.517000000007</v>
      </c>
      <c r="J62" s="253">
        <f>SUM(J39:J61)</f>
        <v>0.99999999999999989</v>
      </c>
      <c r="K62" s="254">
        <f>SUM(K39:K61)</f>
        <v>0.99999999999999989</v>
      </c>
      <c r="L62" s="57">
        <f t="shared" si="16"/>
        <v>-9.9320254882954099E-3</v>
      </c>
      <c r="M62" s="1"/>
      <c r="N62" s="29">
        <f t="shared" si="13"/>
        <v>2.0796134166657447</v>
      </c>
      <c r="O62" s="146">
        <f t="shared" si="14"/>
        <v>2.1184388899455877</v>
      </c>
      <c r="P62" s="57">
        <f t="shared" si="8"/>
        <v>1.8669562798884067E-2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F66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168</v>
      </c>
      <c r="B68" s="39">
        <v>67729.719999999972</v>
      </c>
      <c r="C68" s="147">
        <v>78843.189999999988</v>
      </c>
      <c r="D68" s="247">
        <f>B68/$B$96</f>
        <v>0.13783143632020897</v>
      </c>
      <c r="E68" s="246">
        <f>C68/$C$96</f>
        <v>0.14414866662301901</v>
      </c>
      <c r="F68" s="61">
        <f t="shared" ref="F68:F80" si="29">(C68-B68)/B68</f>
        <v>0.16408557425012268</v>
      </c>
      <c r="H68" s="19">
        <v>20045.463999999996</v>
      </c>
      <c r="I68" s="147">
        <v>23152.480000000003</v>
      </c>
      <c r="J68" s="245">
        <f>H68/$H$96</f>
        <v>0.16975815261064717</v>
      </c>
      <c r="K68" s="246">
        <f>I68/$I$96</f>
        <v>0.17685135823182616</v>
      </c>
      <c r="L68" s="61">
        <f t="shared" ref="L68:L80" si="30">(I68-H68)/H68</f>
        <v>0.15499845750639682</v>
      </c>
      <c r="N68" s="41">
        <f t="shared" ref="N68:N96" si="31">(H68/B68)*10</f>
        <v>2.959625995796233</v>
      </c>
      <c r="O68" s="149">
        <f t="shared" ref="O68:O96" si="32">(I68/C68)*10</f>
        <v>2.9365224821573053</v>
      </c>
      <c r="P68" s="61">
        <f t="shared" si="8"/>
        <v>-7.8062274327037502E-3</v>
      </c>
    </row>
    <row r="69" spans="1:16" ht="20.100000000000001" customHeight="1" x14ac:dyDescent="0.25">
      <c r="A69" s="38" t="s">
        <v>167</v>
      </c>
      <c r="B69" s="19">
        <v>64139.899999999994</v>
      </c>
      <c r="C69" s="140">
        <v>72111.620000000024</v>
      </c>
      <c r="D69" s="247">
        <f t="shared" ref="D69:D95" si="33">B69/$B$96</f>
        <v>0.13052607544272402</v>
      </c>
      <c r="E69" s="215">
        <f t="shared" ref="E69:E95" si="34">C69/$C$96</f>
        <v>0.13184136602065233</v>
      </c>
      <c r="F69" s="52">
        <f t="shared" si="29"/>
        <v>0.12428644260437</v>
      </c>
      <c r="H69" s="19">
        <v>20353.95800000001</v>
      </c>
      <c r="I69" s="140">
        <v>21996.514999999999</v>
      </c>
      <c r="J69" s="214">
        <f t="shared" ref="J69:J96" si="35">H69/$H$96</f>
        <v>0.17237068238453873</v>
      </c>
      <c r="K69" s="215">
        <f t="shared" ref="K69:K96" si="36">I69/$I$96</f>
        <v>0.16802146267340418</v>
      </c>
      <c r="L69" s="52">
        <f t="shared" si="30"/>
        <v>8.0699635913564771E-2</v>
      </c>
      <c r="N69" s="40">
        <f t="shared" si="31"/>
        <v>3.1733691508717681</v>
      </c>
      <c r="O69" s="143">
        <f t="shared" si="32"/>
        <v>3.0503426493538752</v>
      </c>
      <c r="P69" s="52">
        <f t="shared" si="8"/>
        <v>-3.8768417939682741E-2</v>
      </c>
    </row>
    <row r="70" spans="1:16" ht="20.100000000000001" customHeight="1" x14ac:dyDescent="0.25">
      <c r="A70" s="38" t="s">
        <v>169</v>
      </c>
      <c r="B70" s="19">
        <v>47829</v>
      </c>
      <c r="C70" s="140">
        <v>51111.790000000008</v>
      </c>
      <c r="D70" s="247">
        <f t="shared" si="33"/>
        <v>9.7333043274935693E-2</v>
      </c>
      <c r="E70" s="215">
        <f t="shared" si="34"/>
        <v>9.3447466765560344E-2</v>
      </c>
      <c r="F70" s="52">
        <f t="shared" si="29"/>
        <v>6.8635973990675281E-2</v>
      </c>
      <c r="H70" s="19">
        <v>12972.792000000001</v>
      </c>
      <c r="I70" s="140">
        <v>14277.721000000003</v>
      </c>
      <c r="J70" s="214">
        <f t="shared" si="35"/>
        <v>0.10986212163121709</v>
      </c>
      <c r="K70" s="215">
        <f t="shared" si="36"/>
        <v>0.10906107472309953</v>
      </c>
      <c r="L70" s="52">
        <f t="shared" si="30"/>
        <v>0.10058968030937379</v>
      </c>
      <c r="N70" s="40">
        <f t="shared" si="31"/>
        <v>2.7123276673148093</v>
      </c>
      <c r="O70" s="143">
        <f t="shared" si="32"/>
        <v>2.7934300481356651</v>
      </c>
      <c r="P70" s="52">
        <f t="shared" si="8"/>
        <v>2.9901394952456719E-2</v>
      </c>
    </row>
    <row r="71" spans="1:16" ht="20.100000000000001" customHeight="1" x14ac:dyDescent="0.25">
      <c r="A71" s="38" t="s">
        <v>170</v>
      </c>
      <c r="B71" s="19">
        <v>35207.94000000001</v>
      </c>
      <c r="C71" s="140">
        <v>35652.709999999992</v>
      </c>
      <c r="D71" s="247">
        <f t="shared" si="33"/>
        <v>7.1648914834960803E-2</v>
      </c>
      <c r="E71" s="215">
        <f t="shared" si="34"/>
        <v>6.5183697006642879E-2</v>
      </c>
      <c r="F71" s="52">
        <f t="shared" si="29"/>
        <v>1.2632661837073744E-2</v>
      </c>
      <c r="H71" s="19">
        <v>12313.966999999999</v>
      </c>
      <c r="I71" s="140">
        <v>13046.141</v>
      </c>
      <c r="J71" s="214">
        <f t="shared" si="35"/>
        <v>0.10428275889390604</v>
      </c>
      <c r="K71" s="215">
        <f t="shared" si="36"/>
        <v>9.9653590264797309E-2</v>
      </c>
      <c r="L71" s="52">
        <f t="shared" si="30"/>
        <v>5.9458824276530944E-2</v>
      </c>
      <c r="N71" s="40">
        <f t="shared" si="31"/>
        <v>3.4974971554711791</v>
      </c>
      <c r="O71" s="143">
        <f t="shared" si="32"/>
        <v>3.6592284289188681</v>
      </c>
      <c r="P71" s="52">
        <f t="shared" si="8"/>
        <v>4.6242002854724476E-2</v>
      </c>
    </row>
    <row r="72" spans="1:16" ht="20.100000000000001" customHeight="1" x14ac:dyDescent="0.25">
      <c r="A72" s="38" t="s">
        <v>172</v>
      </c>
      <c r="B72" s="19">
        <v>12859.449999999997</v>
      </c>
      <c r="C72" s="140">
        <v>62492.04</v>
      </c>
      <c r="D72" s="247">
        <f t="shared" si="33"/>
        <v>2.6169257215117848E-2</v>
      </c>
      <c r="E72" s="215">
        <f t="shared" si="34"/>
        <v>0.11425392910348213</v>
      </c>
      <c r="F72" s="52">
        <f t="shared" si="29"/>
        <v>3.8596199681945973</v>
      </c>
      <c r="H72" s="19">
        <v>2697.3559999999993</v>
      </c>
      <c r="I72" s="140">
        <v>12681.852999999997</v>
      </c>
      <c r="J72" s="214">
        <f t="shared" si="35"/>
        <v>2.2842981908188547E-2</v>
      </c>
      <c r="K72" s="215">
        <f t="shared" si="36"/>
        <v>9.6870958443603383E-2</v>
      </c>
      <c r="L72" s="52">
        <f t="shared" si="30"/>
        <v>3.7015866648673739</v>
      </c>
      <c r="N72" s="40">
        <f t="shared" si="31"/>
        <v>2.0975671587820628</v>
      </c>
      <c r="O72" s="143">
        <f t="shared" si="32"/>
        <v>2.0293549386449854</v>
      </c>
      <c r="P72" s="52">
        <f t="shared" ref="P72:P80" si="37">(O72-N72)/N72</f>
        <v>-3.2519683506431481E-2</v>
      </c>
    </row>
    <row r="73" spans="1:16" ht="20.100000000000001" customHeight="1" x14ac:dyDescent="0.25">
      <c r="A73" s="38" t="s">
        <v>176</v>
      </c>
      <c r="B73" s="19">
        <v>107054.37</v>
      </c>
      <c r="C73" s="140">
        <v>98004.7</v>
      </c>
      <c r="D73" s="247">
        <f t="shared" si="33"/>
        <v>0.21785794451025481</v>
      </c>
      <c r="E73" s="215">
        <f t="shared" si="34"/>
        <v>0.17918157329490339</v>
      </c>
      <c r="F73" s="52">
        <f t="shared" si="29"/>
        <v>-8.4533401111977019E-2</v>
      </c>
      <c r="H73" s="19">
        <v>14750.806999999997</v>
      </c>
      <c r="I73" s="140">
        <v>11041.602999999996</v>
      </c>
      <c r="J73" s="214">
        <f t="shared" si="35"/>
        <v>0.12491952023840419</v>
      </c>
      <c r="K73" s="215">
        <f t="shared" si="36"/>
        <v>8.4341828072267214E-2</v>
      </c>
      <c r="L73" s="52">
        <f t="shared" si="30"/>
        <v>-0.25145769990753741</v>
      </c>
      <c r="N73" s="40">
        <f t="shared" si="31"/>
        <v>1.3778799501599046</v>
      </c>
      <c r="O73" s="143">
        <f t="shared" si="32"/>
        <v>1.1266401509315367</v>
      </c>
      <c r="P73" s="52">
        <f t="shared" si="37"/>
        <v>-0.18233794547864002</v>
      </c>
    </row>
    <row r="74" spans="1:16" ht="20.100000000000001" customHeight="1" x14ac:dyDescent="0.25">
      <c r="A74" s="38" t="s">
        <v>177</v>
      </c>
      <c r="B74" s="19">
        <v>30562.820000000014</v>
      </c>
      <c r="C74" s="140">
        <v>25542.750000000004</v>
      </c>
      <c r="D74" s="247">
        <f t="shared" si="33"/>
        <v>6.2195995769597348E-2</v>
      </c>
      <c r="E74" s="215">
        <f t="shared" si="34"/>
        <v>4.6699700435574969E-2</v>
      </c>
      <c r="F74" s="52">
        <f t="shared" si="29"/>
        <v>-0.16425414932260859</v>
      </c>
      <c r="H74" s="19">
        <v>10617.736000000001</v>
      </c>
      <c r="I74" s="140">
        <v>8571.3869999999988</v>
      </c>
      <c r="J74" s="214">
        <f t="shared" si="35"/>
        <v>8.9917960904649694E-2</v>
      </c>
      <c r="K74" s="215">
        <f t="shared" si="36"/>
        <v>6.5472961552309611E-2</v>
      </c>
      <c r="L74" s="52">
        <f t="shared" si="30"/>
        <v>-0.19272931630622592</v>
      </c>
      <c r="N74" s="40">
        <f t="shared" si="31"/>
        <v>3.4740694739556091</v>
      </c>
      <c r="O74" s="143">
        <f t="shared" si="32"/>
        <v>3.3557024987520911</v>
      </c>
      <c r="P74" s="52">
        <f t="shared" si="37"/>
        <v>-3.4071562497782787E-2</v>
      </c>
    </row>
    <row r="75" spans="1:16" ht="20.100000000000001" customHeight="1" x14ac:dyDescent="0.25">
      <c r="A75" s="38" t="s">
        <v>182</v>
      </c>
      <c r="B75" s="19">
        <v>12847.409999999998</v>
      </c>
      <c r="C75" s="140">
        <v>13019.709999999997</v>
      </c>
      <c r="D75" s="247">
        <f t="shared" si="33"/>
        <v>2.6144755556270074E-2</v>
      </c>
      <c r="E75" s="215">
        <f t="shared" si="34"/>
        <v>2.3803880034767577E-2</v>
      </c>
      <c r="F75" s="52">
        <f t="shared" si="29"/>
        <v>1.341126343753327E-2</v>
      </c>
      <c r="H75" s="19">
        <v>3331.3879999999995</v>
      </c>
      <c r="I75" s="140">
        <v>3772.8919999999998</v>
      </c>
      <c r="J75" s="214">
        <f t="shared" si="35"/>
        <v>2.8212381240428193E-2</v>
      </c>
      <c r="K75" s="215">
        <f t="shared" si="36"/>
        <v>2.8819421274178442E-2</v>
      </c>
      <c r="L75" s="52">
        <f t="shared" si="30"/>
        <v>0.13252854365807898</v>
      </c>
      <c r="N75" s="40">
        <f t="shared" si="31"/>
        <v>2.5930424887195165</v>
      </c>
      <c r="O75" s="143">
        <f t="shared" si="32"/>
        <v>2.8978310576810085</v>
      </c>
      <c r="P75" s="52">
        <f t="shared" si="37"/>
        <v>0.1175409081368355</v>
      </c>
    </row>
    <row r="76" spans="1:16" ht="20.100000000000001" customHeight="1" x14ac:dyDescent="0.25">
      <c r="A76" s="38" t="s">
        <v>188</v>
      </c>
      <c r="B76" s="19">
        <v>5575.2100000000009</v>
      </c>
      <c r="C76" s="140">
        <v>6981.47</v>
      </c>
      <c r="D76" s="247">
        <f t="shared" si="33"/>
        <v>1.1345672211354081E-2</v>
      </c>
      <c r="E76" s="215">
        <f t="shared" si="34"/>
        <v>1.2764191702144583E-2</v>
      </c>
      <c r="F76" s="52">
        <f t="shared" si="29"/>
        <v>0.25223444498054765</v>
      </c>
      <c r="H76" s="19">
        <v>1981.0929999999998</v>
      </c>
      <c r="I76" s="140">
        <v>2384.8970000000013</v>
      </c>
      <c r="J76" s="214">
        <f t="shared" si="35"/>
        <v>1.6777196468482091E-2</v>
      </c>
      <c r="K76" s="215">
        <f t="shared" si="36"/>
        <v>1.821715313836823E-2</v>
      </c>
      <c r="L76" s="52">
        <f t="shared" si="30"/>
        <v>0.20382889647280641</v>
      </c>
      <c r="N76" s="40">
        <f t="shared" si="31"/>
        <v>3.5533961949415351</v>
      </c>
      <c r="O76" s="143">
        <f t="shared" si="32"/>
        <v>3.4160384560844652</v>
      </c>
      <c r="P76" s="52">
        <f t="shared" si="37"/>
        <v>-3.8655340221449723E-2</v>
      </c>
    </row>
    <row r="77" spans="1:16" ht="20.100000000000001" customHeight="1" x14ac:dyDescent="0.25">
      <c r="A77" s="38" t="s">
        <v>189</v>
      </c>
      <c r="B77" s="19">
        <v>31883.590000000011</v>
      </c>
      <c r="C77" s="140">
        <v>25684.149999999994</v>
      </c>
      <c r="D77" s="247">
        <f t="shared" si="33"/>
        <v>6.4883791114811268E-2</v>
      </c>
      <c r="E77" s="215">
        <f t="shared" si="34"/>
        <v>4.6958221450015068E-2</v>
      </c>
      <c r="F77" s="52">
        <f t="shared" si="29"/>
        <v>-0.19443983566467937</v>
      </c>
      <c r="H77" s="19">
        <v>2350.2669999999998</v>
      </c>
      <c r="I77" s="140">
        <v>1861.5849999999994</v>
      </c>
      <c r="J77" s="214">
        <f t="shared" si="35"/>
        <v>1.9903604329726064E-2</v>
      </c>
      <c r="K77" s="215">
        <f t="shared" si="36"/>
        <v>1.4219808664730254E-2</v>
      </c>
      <c r="L77" s="52">
        <f t="shared" si="30"/>
        <v>-0.20792616328272512</v>
      </c>
      <c r="N77" s="40">
        <f t="shared" si="31"/>
        <v>0.73714001465957846</v>
      </c>
      <c r="O77" s="143">
        <f t="shared" si="32"/>
        <v>0.72479914655536581</v>
      </c>
      <c r="P77" s="52">
        <f t="shared" si="37"/>
        <v>-1.6741552295070874E-2</v>
      </c>
    </row>
    <row r="78" spans="1:16" ht="20.100000000000001" customHeight="1" x14ac:dyDescent="0.25">
      <c r="A78" s="38" t="s">
        <v>187</v>
      </c>
      <c r="B78" s="19">
        <v>4528.7799999999988</v>
      </c>
      <c r="C78" s="140">
        <v>5625.2699999999986</v>
      </c>
      <c r="D78" s="247">
        <f t="shared" si="33"/>
        <v>9.2161646641715934E-3</v>
      </c>
      <c r="E78" s="215">
        <f t="shared" si="34"/>
        <v>1.0284657050209031E-2</v>
      </c>
      <c r="F78" s="52">
        <f t="shared" si="29"/>
        <v>0.2421159782546293</v>
      </c>
      <c r="H78" s="19">
        <v>1493.0329999999999</v>
      </c>
      <c r="I78" s="140">
        <v>1761.6220000000001</v>
      </c>
      <c r="J78" s="214">
        <f t="shared" si="35"/>
        <v>1.2643983889159783E-2</v>
      </c>
      <c r="K78" s="215">
        <f t="shared" si="36"/>
        <v>1.3456236368245044E-2</v>
      </c>
      <c r="L78" s="52">
        <f t="shared" si="30"/>
        <v>0.17989488510970633</v>
      </c>
      <c r="N78" s="40">
        <f t="shared" si="31"/>
        <v>3.2967664580748024</v>
      </c>
      <c r="O78" s="143">
        <f t="shared" si="32"/>
        <v>3.1316221265823696</v>
      </c>
      <c r="P78" s="52">
        <f t="shared" si="37"/>
        <v>-5.0092820826887256E-2</v>
      </c>
    </row>
    <row r="79" spans="1:16" ht="20.100000000000001" customHeight="1" x14ac:dyDescent="0.25">
      <c r="A79" s="38" t="s">
        <v>154</v>
      </c>
      <c r="B79" s="19">
        <v>3554.44</v>
      </c>
      <c r="C79" s="140">
        <v>3962.5100000000016</v>
      </c>
      <c r="D79" s="247">
        <f t="shared" si="33"/>
        <v>7.2333618168509157E-3</v>
      </c>
      <c r="E79" s="215">
        <f t="shared" si="34"/>
        <v>7.2446400631478681E-3</v>
      </c>
      <c r="F79" s="52">
        <f t="shared" si="29"/>
        <v>0.11480570779081979</v>
      </c>
      <c r="H79" s="19">
        <v>1246.519</v>
      </c>
      <c r="I79" s="140">
        <v>1650.673</v>
      </c>
      <c r="J79" s="214">
        <f t="shared" si="35"/>
        <v>1.0556341456305095E-2</v>
      </c>
      <c r="K79" s="215">
        <f t="shared" si="36"/>
        <v>1.2608746969940288E-2</v>
      </c>
      <c r="L79" s="52">
        <f t="shared" si="30"/>
        <v>0.32422610485680525</v>
      </c>
      <c r="N79" s="40">
        <f t="shared" si="31"/>
        <v>3.5069349883525955</v>
      </c>
      <c r="O79" s="143">
        <f t="shared" si="32"/>
        <v>4.1657257647299293</v>
      </c>
      <c r="P79" s="52">
        <f t="shared" si="37"/>
        <v>0.18785371800884304</v>
      </c>
    </row>
    <row r="80" spans="1:16" ht="20.100000000000001" customHeight="1" x14ac:dyDescent="0.25">
      <c r="A80" s="38" t="s">
        <v>184</v>
      </c>
      <c r="B80" s="19">
        <v>704.52</v>
      </c>
      <c r="C80" s="140">
        <v>733.5300000000002</v>
      </c>
      <c r="D80" s="247">
        <f t="shared" si="33"/>
        <v>1.4337133464646489E-3</v>
      </c>
      <c r="E80" s="215">
        <f t="shared" si="34"/>
        <v>1.3411097575831621E-3</v>
      </c>
      <c r="F80" s="52">
        <f t="shared" si="29"/>
        <v>4.1176971555101659E-2</v>
      </c>
      <c r="H80" s="19">
        <v>1353.0920000000003</v>
      </c>
      <c r="I80" s="140">
        <v>1477.875</v>
      </c>
      <c r="J80" s="214">
        <f t="shared" si="35"/>
        <v>1.1458871604680535E-2</v>
      </c>
      <c r="K80" s="215">
        <f t="shared" si="36"/>
        <v>1.1288820940428846E-2</v>
      </c>
      <c r="L80" s="52">
        <f t="shared" si="30"/>
        <v>9.2220632447756426E-2</v>
      </c>
      <c r="N80" s="40">
        <f t="shared" si="31"/>
        <v>19.205870663714308</v>
      </c>
      <c r="O80" s="143">
        <f t="shared" si="32"/>
        <v>20.147437732608068</v>
      </c>
      <c r="P80" s="52">
        <f t="shared" si="37"/>
        <v>4.9024961449556446E-2</v>
      </c>
    </row>
    <row r="81" spans="1:16" ht="20.100000000000001" customHeight="1" x14ac:dyDescent="0.25">
      <c r="A81" s="38" t="s">
        <v>202</v>
      </c>
      <c r="B81" s="19">
        <v>6953.0700000000006</v>
      </c>
      <c r="C81" s="140">
        <v>10919.429999999998</v>
      </c>
      <c r="D81" s="247">
        <f t="shared" si="33"/>
        <v>1.4149646933945038E-2</v>
      </c>
      <c r="E81" s="215">
        <f t="shared" si="34"/>
        <v>1.9963947105430317E-2</v>
      </c>
      <c r="F81" s="52">
        <f t="shared" ref="F81:F83" si="38">(C81-B81)/B81</f>
        <v>0.5704472988190824</v>
      </c>
      <c r="H81" s="19">
        <v>804.78699999999992</v>
      </c>
      <c r="I81" s="140">
        <v>1239.519</v>
      </c>
      <c r="J81" s="214">
        <f t="shared" si="35"/>
        <v>6.8154648036615629E-3</v>
      </c>
      <c r="K81" s="215">
        <f t="shared" si="36"/>
        <v>9.4681269006238154E-3</v>
      </c>
      <c r="L81" s="52">
        <f t="shared" ref="L81:L87" si="39">(I81-H81)/H81</f>
        <v>0.54018268187731677</v>
      </c>
      <c r="N81" s="40">
        <f t="shared" si="31"/>
        <v>1.157455627514177</v>
      </c>
      <c r="O81" s="143">
        <f t="shared" si="32"/>
        <v>1.1351499116712138</v>
      </c>
      <c r="P81" s="52">
        <f t="shared" ref="P81:P83" si="40">(O81-N81)/N81</f>
        <v>-1.9271335602616818E-2</v>
      </c>
    </row>
    <row r="82" spans="1:16" ht="20.100000000000001" customHeight="1" x14ac:dyDescent="0.25">
      <c r="A82" s="38" t="s">
        <v>200</v>
      </c>
      <c r="B82" s="19">
        <v>3490.24</v>
      </c>
      <c r="C82" s="140">
        <v>5872.0499999999993</v>
      </c>
      <c r="D82" s="247">
        <f t="shared" si="33"/>
        <v>7.1027134366161019E-3</v>
      </c>
      <c r="E82" s="215">
        <f t="shared" si="34"/>
        <v>1.0735843867348578E-2</v>
      </c>
      <c r="F82" s="52">
        <f t="shared" si="38"/>
        <v>0.68242012010635367</v>
      </c>
      <c r="H82" s="19">
        <v>752.61399999999981</v>
      </c>
      <c r="I82" s="140">
        <v>1225.854</v>
      </c>
      <c r="J82" s="214">
        <f t="shared" si="35"/>
        <v>6.3736295786872088E-3</v>
      </c>
      <c r="K82" s="215">
        <f t="shared" si="36"/>
        <v>9.3637461254222863E-3</v>
      </c>
      <c r="L82" s="52">
        <f t="shared" si="39"/>
        <v>0.62879510612345824</v>
      </c>
      <c r="N82" s="40">
        <f t="shared" si="31"/>
        <v>2.156338819106995</v>
      </c>
      <c r="O82" s="143">
        <f t="shared" si="32"/>
        <v>2.0876082458425937</v>
      </c>
      <c r="P82" s="52">
        <f t="shared" si="40"/>
        <v>-3.1873735544428329E-2</v>
      </c>
    </row>
    <row r="83" spans="1:16" ht="20.100000000000001" customHeight="1" x14ac:dyDescent="0.25">
      <c r="A83" s="38" t="s">
        <v>205</v>
      </c>
      <c r="B83" s="19">
        <v>1913.2700000000002</v>
      </c>
      <c r="C83" s="140">
        <v>2842.0200000000013</v>
      </c>
      <c r="D83" s="247">
        <f t="shared" si="33"/>
        <v>3.8935455833623163E-3</v>
      </c>
      <c r="E83" s="215">
        <f t="shared" si="34"/>
        <v>5.1960529947602677E-3</v>
      </c>
      <c r="F83" s="52">
        <f t="shared" si="38"/>
        <v>0.48542547575616668</v>
      </c>
      <c r="H83" s="19">
        <v>649.05000000000007</v>
      </c>
      <c r="I83" s="140">
        <v>857.44499999999982</v>
      </c>
      <c r="J83" s="214">
        <f t="shared" si="35"/>
        <v>5.4965816182623948E-3</v>
      </c>
      <c r="K83" s="215">
        <f t="shared" si="36"/>
        <v>6.5496358428595173E-3</v>
      </c>
      <c r="L83" s="52">
        <f t="shared" si="39"/>
        <v>0.32107695863184615</v>
      </c>
      <c r="N83" s="40">
        <f t="shared" si="31"/>
        <v>3.392359677410925</v>
      </c>
      <c r="O83" s="143">
        <f t="shared" si="32"/>
        <v>3.0170266219097663</v>
      </c>
      <c r="P83" s="52">
        <f t="shared" si="40"/>
        <v>-0.11064070181013817</v>
      </c>
    </row>
    <row r="84" spans="1:16" ht="20.100000000000001" customHeight="1" x14ac:dyDescent="0.25">
      <c r="A84" s="38" t="s">
        <v>206</v>
      </c>
      <c r="B84" s="19">
        <v>4637.1200000000017</v>
      </c>
      <c r="C84" s="140">
        <v>3482.4700000000007</v>
      </c>
      <c r="D84" s="247">
        <f t="shared" si="33"/>
        <v>9.4366388933715944E-3</v>
      </c>
      <c r="E84" s="215">
        <f t="shared" si="34"/>
        <v>6.3669849869679961E-3</v>
      </c>
      <c r="F84" s="52">
        <f t="shared" ref="F84:F87" si="41">(C84-B84)/B84</f>
        <v>-0.24900153543578785</v>
      </c>
      <c r="H84" s="19">
        <v>1053.3119999999999</v>
      </c>
      <c r="I84" s="140">
        <v>828.74600000000021</v>
      </c>
      <c r="J84" s="214">
        <f t="shared" si="35"/>
        <v>8.9201377051000667E-3</v>
      </c>
      <c r="K84" s="215">
        <f t="shared" si="36"/>
        <v>6.3304171185632387E-3</v>
      </c>
      <c r="L84" s="52">
        <f t="shared" ref="L84:L85" si="42">(I84-H84)/H84</f>
        <v>-0.21319988759265984</v>
      </c>
      <c r="N84" s="40">
        <f t="shared" si="31"/>
        <v>2.2714788489407209</v>
      </c>
      <c r="O84" s="143">
        <f t="shared" si="32"/>
        <v>2.3797649369556666</v>
      </c>
      <c r="P84" s="52">
        <f t="shared" ref="P84:P86" si="43">(O84-N84)/N84</f>
        <v>4.7672065300297065E-2</v>
      </c>
    </row>
    <row r="85" spans="1:16" ht="20.100000000000001" customHeight="1" x14ac:dyDescent="0.25">
      <c r="A85" s="38" t="s">
        <v>204</v>
      </c>
      <c r="B85" s="19">
        <v>2498.4299999999998</v>
      </c>
      <c r="C85" s="140">
        <v>3208.2799999999997</v>
      </c>
      <c r="D85" s="247">
        <f t="shared" si="33"/>
        <v>5.0843587637081598E-3</v>
      </c>
      <c r="E85" s="215">
        <f t="shared" si="34"/>
        <v>5.865684584214559E-3</v>
      </c>
      <c r="F85" s="52">
        <f t="shared" si="41"/>
        <v>0.28411842637176143</v>
      </c>
      <c r="H85" s="19">
        <v>666.67499999999995</v>
      </c>
      <c r="I85" s="140">
        <v>816.11099999999976</v>
      </c>
      <c r="J85" s="214">
        <f t="shared" si="35"/>
        <v>5.6458416922503373E-3</v>
      </c>
      <c r="K85" s="215">
        <f t="shared" si="36"/>
        <v>6.2339040490666147E-3</v>
      </c>
      <c r="L85" s="52">
        <f t="shared" si="42"/>
        <v>0.22415119811002335</v>
      </c>
      <c r="N85" s="40">
        <f t="shared" si="31"/>
        <v>2.6683757399646977</v>
      </c>
      <c r="O85" s="143">
        <f t="shared" si="32"/>
        <v>2.5437648833642945</v>
      </c>
      <c r="P85" s="52">
        <f t="shared" si="43"/>
        <v>-4.6699141629151432E-2</v>
      </c>
    </row>
    <row r="86" spans="1:16" ht="20.100000000000001" customHeight="1" x14ac:dyDescent="0.25">
      <c r="A86" s="38" t="s">
        <v>207</v>
      </c>
      <c r="B86" s="19">
        <v>16005.489999999994</v>
      </c>
      <c r="C86" s="140">
        <v>13661.030000000008</v>
      </c>
      <c r="D86" s="247">
        <f t="shared" si="33"/>
        <v>3.2571516251783436E-2</v>
      </c>
      <c r="E86" s="215">
        <f t="shared" si="34"/>
        <v>2.4976402644249465E-2</v>
      </c>
      <c r="F86" s="52">
        <f t="shared" si="41"/>
        <v>-0.14647848956826609</v>
      </c>
      <c r="H86" s="19">
        <v>925.45600000000013</v>
      </c>
      <c r="I86" s="140">
        <v>807.52199999999982</v>
      </c>
      <c r="J86" s="214">
        <f t="shared" si="35"/>
        <v>7.8373691366006373E-3</v>
      </c>
      <c r="K86" s="215">
        <f t="shared" si="36"/>
        <v>6.1682965497467509E-3</v>
      </c>
      <c r="L86" s="52">
        <f t="shared" si="39"/>
        <v>-0.12743339499662901</v>
      </c>
      <c r="N86" s="40">
        <f t="shared" si="31"/>
        <v>0.57821160114435766</v>
      </c>
      <c r="O86" s="143">
        <f t="shared" si="32"/>
        <v>0.59111355439523916</v>
      </c>
      <c r="P86" s="52">
        <f t="shared" si="43"/>
        <v>2.2313549616346028E-2</v>
      </c>
    </row>
    <row r="87" spans="1:16" ht="20.100000000000001" customHeight="1" x14ac:dyDescent="0.25">
      <c r="A87" s="38" t="s">
        <v>208</v>
      </c>
      <c r="B87" s="19">
        <v>2350.2200000000003</v>
      </c>
      <c r="C87" s="140">
        <v>3308.7000000000003</v>
      </c>
      <c r="D87" s="247">
        <f t="shared" si="33"/>
        <v>4.782748227343649E-3</v>
      </c>
      <c r="E87" s="215">
        <f t="shared" si="34"/>
        <v>6.0492820401556952E-3</v>
      </c>
      <c r="F87" s="52">
        <f t="shared" si="41"/>
        <v>0.40782565036464669</v>
      </c>
      <c r="H87" s="19">
        <v>481.85400000000004</v>
      </c>
      <c r="I87" s="140">
        <v>793.07100000000003</v>
      </c>
      <c r="J87" s="214">
        <f t="shared" si="35"/>
        <v>4.0806560959651926E-3</v>
      </c>
      <c r="K87" s="215">
        <f t="shared" si="36"/>
        <v>6.0579118748519635E-3</v>
      </c>
      <c r="L87" s="52">
        <f t="shared" si="39"/>
        <v>0.64587406143769677</v>
      </c>
      <c r="N87" s="40">
        <f t="shared" ref="N87" si="44">(H87/B87)*10</f>
        <v>2.0502506148360577</v>
      </c>
      <c r="O87" s="143">
        <f t="shared" ref="O87" si="45">(I87/C87)*10</f>
        <v>2.3969262852479827</v>
      </c>
      <c r="P87" s="52">
        <f t="shared" ref="P87" si="46">(O87-N87)/N87</f>
        <v>0.16908941175449707</v>
      </c>
    </row>
    <row r="88" spans="1:16" ht="20.100000000000001" customHeight="1" x14ac:dyDescent="0.25">
      <c r="A88" s="38" t="s">
        <v>209</v>
      </c>
      <c r="B88" s="19">
        <v>341.23</v>
      </c>
      <c r="C88" s="140">
        <v>1403.0299999999997</v>
      </c>
      <c r="D88" s="247">
        <f t="shared" si="33"/>
        <v>6.9441038609852404E-4</v>
      </c>
      <c r="E88" s="215">
        <f t="shared" si="34"/>
        <v>2.5651537403813107E-3</v>
      </c>
      <c r="F88" s="52">
        <f t="shared" ref="F88:F94" si="47">(C88-B88)/B88</f>
        <v>3.1116842012718684</v>
      </c>
      <c r="H88" s="19">
        <v>122.432</v>
      </c>
      <c r="I88" s="140">
        <v>516.17100000000005</v>
      </c>
      <c r="J88" s="214">
        <f t="shared" si="35"/>
        <v>1.0368345746662067E-3</v>
      </c>
      <c r="K88" s="215">
        <f t="shared" si="36"/>
        <v>3.9427975936003369E-3</v>
      </c>
      <c r="L88" s="52">
        <f t="shared" ref="L88:L94" si="48">(I88-H88)/H88</f>
        <v>3.2159811160480922</v>
      </c>
      <c r="N88" s="40">
        <f t="shared" si="31"/>
        <v>3.5879611991911613</v>
      </c>
      <c r="O88" s="143">
        <f t="shared" si="32"/>
        <v>3.6789733647890648</v>
      </c>
      <c r="P88" s="52">
        <f t="shared" ref="P88:P93" si="49">(O88-N88)/N88</f>
        <v>2.5365983784445739E-2</v>
      </c>
    </row>
    <row r="89" spans="1:16" ht="20.100000000000001" customHeight="1" x14ac:dyDescent="0.25">
      <c r="A89" s="38" t="s">
        <v>210</v>
      </c>
      <c r="B89" s="19">
        <v>1527.1499999999999</v>
      </c>
      <c r="C89" s="140">
        <v>2084.5800000000004</v>
      </c>
      <c r="D89" s="247">
        <f t="shared" si="33"/>
        <v>3.1077830821743717E-3</v>
      </c>
      <c r="E89" s="215">
        <f t="shared" si="34"/>
        <v>3.8112286865741112E-3</v>
      </c>
      <c r="F89" s="52">
        <f t="shared" si="47"/>
        <v>0.36501325999410705</v>
      </c>
      <c r="H89" s="19">
        <v>326.03700000000003</v>
      </c>
      <c r="I89" s="140">
        <v>457.71199999999999</v>
      </c>
      <c r="J89" s="214">
        <f t="shared" si="35"/>
        <v>2.7610954180316101E-3</v>
      </c>
      <c r="K89" s="215">
        <f t="shared" si="36"/>
        <v>3.4962556442767944E-3</v>
      </c>
      <c r="L89" s="52">
        <f t="shared" si="48"/>
        <v>0.40386520548281313</v>
      </c>
      <c r="N89" s="40">
        <f t="shared" si="31"/>
        <v>2.1349376289166098</v>
      </c>
      <c r="O89" s="143">
        <f t="shared" si="32"/>
        <v>2.1957036909113583</v>
      </c>
      <c r="P89" s="52">
        <f t="shared" si="49"/>
        <v>2.8462687233436763E-2</v>
      </c>
    </row>
    <row r="90" spans="1:16" ht="20.100000000000001" customHeight="1" x14ac:dyDescent="0.25">
      <c r="A90" s="38" t="s">
        <v>216</v>
      </c>
      <c r="B90" s="19">
        <v>3538.7999999999993</v>
      </c>
      <c r="C90" s="140">
        <v>1543.67</v>
      </c>
      <c r="D90" s="247">
        <f t="shared" si="33"/>
        <v>7.2015340806067937E-3</v>
      </c>
      <c r="E90" s="215">
        <f t="shared" si="34"/>
        <v>2.8222852500762057E-3</v>
      </c>
      <c r="F90" s="52">
        <f t="shared" si="47"/>
        <v>-0.56378715948909219</v>
      </c>
      <c r="H90" s="19">
        <v>839.577</v>
      </c>
      <c r="I90" s="140">
        <v>431.46899999999999</v>
      </c>
      <c r="J90" s="214">
        <f t="shared" si="35"/>
        <v>7.1100893695645734E-3</v>
      </c>
      <c r="K90" s="215">
        <f t="shared" si="36"/>
        <v>3.2957971968846441E-3</v>
      </c>
      <c r="L90" s="52">
        <f t="shared" si="48"/>
        <v>-0.48608763698862645</v>
      </c>
      <c r="N90" s="40">
        <f t="shared" si="31"/>
        <v>2.3724906748050194</v>
      </c>
      <c r="O90" s="143">
        <f t="shared" si="32"/>
        <v>2.7950857372365858</v>
      </c>
      <c r="P90" s="52">
        <f t="shared" si="49"/>
        <v>0.17812296036371014</v>
      </c>
    </row>
    <row r="91" spans="1:16" ht="20.100000000000001" customHeight="1" x14ac:dyDescent="0.25">
      <c r="A91" s="38" t="s">
        <v>211</v>
      </c>
      <c r="B91" s="19">
        <v>1672.9900000000005</v>
      </c>
      <c r="C91" s="140">
        <v>1555.04</v>
      </c>
      <c r="D91" s="247">
        <f t="shared" si="33"/>
        <v>3.4045706175862911E-3</v>
      </c>
      <c r="E91" s="215">
        <f t="shared" si="34"/>
        <v>2.8430729723830242E-3</v>
      </c>
      <c r="F91" s="52">
        <f t="shared" si="47"/>
        <v>-7.0502513463918171E-2</v>
      </c>
      <c r="H91" s="19">
        <v>415.11199999999997</v>
      </c>
      <c r="I91" s="140">
        <v>409.803</v>
      </c>
      <c r="J91" s="214">
        <f t="shared" si="35"/>
        <v>3.5154410118174856E-3</v>
      </c>
      <c r="K91" s="215">
        <f t="shared" si="36"/>
        <v>3.1303003893093542E-3</v>
      </c>
      <c r="L91" s="52">
        <f t="shared" si="48"/>
        <v>-1.2789319508951728E-2</v>
      </c>
      <c r="N91" s="40">
        <f t="shared" si="31"/>
        <v>2.4812581067430162</v>
      </c>
      <c r="O91" s="143">
        <f t="shared" si="32"/>
        <v>2.6353212779092501</v>
      </c>
      <c r="P91" s="52">
        <f t="shared" si="49"/>
        <v>6.2090747732996818E-2</v>
      </c>
    </row>
    <row r="92" spans="1:16" ht="20.100000000000001" customHeight="1" x14ac:dyDescent="0.25">
      <c r="A92" s="38" t="s">
        <v>203</v>
      </c>
      <c r="B92" s="19">
        <v>242.10999999999996</v>
      </c>
      <c r="C92" s="140">
        <v>824.9799999999999</v>
      </c>
      <c r="D92" s="247">
        <f t="shared" si="33"/>
        <v>4.9269905511916778E-4</v>
      </c>
      <c r="E92" s="215">
        <f t="shared" si="34"/>
        <v>1.5083074009392343E-3</v>
      </c>
      <c r="F92" s="52">
        <f t="shared" si="47"/>
        <v>2.4074594192722314</v>
      </c>
      <c r="H92" s="19">
        <v>129.018</v>
      </c>
      <c r="I92" s="140">
        <v>337.51499999999999</v>
      </c>
      <c r="J92" s="214">
        <f t="shared" si="35"/>
        <v>1.0926091475617866E-3</v>
      </c>
      <c r="K92" s="215">
        <f t="shared" si="36"/>
        <v>2.5781249427108801E-3</v>
      </c>
      <c r="L92" s="52">
        <f t="shared" si="48"/>
        <v>1.6160303213505092</v>
      </c>
      <c r="N92" s="40">
        <f t="shared" si="31"/>
        <v>5.328900086737435</v>
      </c>
      <c r="O92" s="143">
        <f t="shared" si="32"/>
        <v>4.0911900894567141</v>
      </c>
      <c r="P92" s="52">
        <f t="shared" si="49"/>
        <v>-0.23226368990500182</v>
      </c>
    </row>
    <row r="93" spans="1:16" ht="20.100000000000001" customHeight="1" x14ac:dyDescent="0.25">
      <c r="A93" s="38" t="s">
        <v>201</v>
      </c>
      <c r="B93" s="19">
        <v>1165.2</v>
      </c>
      <c r="C93" s="140">
        <v>794.28000000000009</v>
      </c>
      <c r="D93" s="247">
        <f t="shared" si="33"/>
        <v>2.3712070506168867E-3</v>
      </c>
      <c r="E93" s="215">
        <f t="shared" si="34"/>
        <v>1.4521787224151075E-3</v>
      </c>
      <c r="F93" s="52">
        <f t="shared" si="47"/>
        <v>-0.31833161688980427</v>
      </c>
      <c r="H93" s="19">
        <v>404.50199999999995</v>
      </c>
      <c r="I93" s="140">
        <v>319.21299999999991</v>
      </c>
      <c r="J93" s="214">
        <f t="shared" si="35"/>
        <v>3.4255885644409135E-3</v>
      </c>
      <c r="K93" s="215">
        <f t="shared" si="36"/>
        <v>2.4383242147388053E-3</v>
      </c>
      <c r="L93" s="52">
        <f t="shared" si="48"/>
        <v>-0.2108493901142641</v>
      </c>
      <c r="N93" s="40">
        <f t="shared" si="31"/>
        <v>3.4715242018537582</v>
      </c>
      <c r="O93" s="143">
        <f t="shared" si="32"/>
        <v>4.0188976179684737</v>
      </c>
      <c r="P93" s="52">
        <f t="shared" si="49"/>
        <v>0.15767524127368138</v>
      </c>
    </row>
    <row r="94" spans="1:16" ht="20.100000000000001" customHeight="1" x14ac:dyDescent="0.25">
      <c r="A94" s="38" t="s">
        <v>213</v>
      </c>
      <c r="B94" s="19">
        <v>1647.2400000000002</v>
      </c>
      <c r="C94" s="140">
        <v>820.87</v>
      </c>
      <c r="D94" s="247">
        <f t="shared" si="33"/>
        <v>3.3521688139874365E-3</v>
      </c>
      <c r="E94" s="215">
        <f t="shared" si="34"/>
        <v>1.5007931055407277E-3</v>
      </c>
      <c r="F94" s="52">
        <f t="shared" si="47"/>
        <v>-0.50166945921662909</v>
      </c>
      <c r="H94" s="19">
        <v>506.21600000000001</v>
      </c>
      <c r="I94" s="140">
        <v>292.50599999999997</v>
      </c>
      <c r="J94" s="214">
        <f t="shared" si="35"/>
        <v>4.2869695100074207E-3</v>
      </c>
      <c r="K94" s="215">
        <f t="shared" si="36"/>
        <v>2.2343214805048326E-3</v>
      </c>
      <c r="L94" s="52">
        <f t="shared" si="48"/>
        <v>-0.42217156312720266</v>
      </c>
      <c r="N94" s="40">
        <f t="shared" ref="N94" si="50">(H94/B94)*10</f>
        <v>3.0731162429275631</v>
      </c>
      <c r="O94" s="143">
        <f t="shared" ref="O94" si="51">(I94/C94)*10</f>
        <v>3.5633656973698633</v>
      </c>
      <c r="P94" s="52">
        <f t="shared" ref="P94" si="52">(O94-N94)/N94</f>
        <v>0.1595284446433014</v>
      </c>
    </row>
    <row r="95" spans="1:16" ht="20.100000000000001" customHeight="1" thickBot="1" x14ac:dyDescent="0.3">
      <c r="A95" s="8" t="s">
        <v>17</v>
      </c>
      <c r="B95" s="19">
        <f>B96-SUM(B68:B94)</f>
        <v>18935.590000000026</v>
      </c>
      <c r="C95" s="140">
        <f>C96-SUM(C68:C94)</f>
        <v>14871.600000000326</v>
      </c>
      <c r="D95" s="247">
        <f t="shared" si="33"/>
        <v>3.8534332745958355E-2</v>
      </c>
      <c r="E95" s="215">
        <f t="shared" si="34"/>
        <v>2.7189682590860884E-2</v>
      </c>
      <c r="F95" s="52">
        <f>(C95-B95)/B95</f>
        <v>-0.21462177835492288</v>
      </c>
      <c r="H95" s="19">
        <f>H96-SUM(H68:H94)</f>
        <v>4498.3679999999731</v>
      </c>
      <c r="I95" s="140">
        <f>I96-SUM(I68:I94)</f>
        <v>3905.0110000000277</v>
      </c>
      <c r="J95" s="214">
        <f t="shared" si="35"/>
        <v>3.8095134213049262E-2</v>
      </c>
      <c r="K95" s="215">
        <f t="shared" si="36"/>
        <v>2.982861875964158E-2</v>
      </c>
      <c r="L95" s="52">
        <f>(I95-H95)/H95</f>
        <v>-0.13190494863913957</v>
      </c>
      <c r="N95" s="40">
        <f t="shared" si="31"/>
        <v>2.3756154416101989</v>
      </c>
      <c r="O95" s="143">
        <f t="shared" si="32"/>
        <v>2.6258176658866175</v>
      </c>
      <c r="P95" s="52">
        <f>(O95-N95)/N95</f>
        <v>0.10532101277588549</v>
      </c>
    </row>
    <row r="96" spans="1:16" ht="26.25" customHeight="1" thickBot="1" x14ac:dyDescent="0.3">
      <c r="A96" s="12" t="s">
        <v>18</v>
      </c>
      <c r="B96" s="17">
        <v>491395.29999999993</v>
      </c>
      <c r="C96" s="145">
        <v>546957.47000000044</v>
      </c>
      <c r="D96" s="243">
        <f>SUM(D68:D95)</f>
        <v>1.0000000000000002</v>
      </c>
      <c r="E96" s="244">
        <f>SUM(E68:E95)</f>
        <v>0.99999999999999967</v>
      </c>
      <c r="F96" s="57">
        <f>(C96-B96)/B96</f>
        <v>0.11307021048023967</v>
      </c>
      <c r="G96" s="1"/>
      <c r="H96" s="17">
        <v>118082.48199999999</v>
      </c>
      <c r="I96" s="145">
        <v>130914.91200000004</v>
      </c>
      <c r="J96" s="255">
        <f t="shared" si="35"/>
        <v>1</v>
      </c>
      <c r="K96" s="244">
        <f t="shared" si="36"/>
        <v>1</v>
      </c>
      <c r="L96" s="57">
        <f>(I96-H96)/H96</f>
        <v>0.10867344404227591</v>
      </c>
      <c r="M96" s="1"/>
      <c r="N96" s="37">
        <f t="shared" si="31"/>
        <v>2.4030038952346513</v>
      </c>
      <c r="O96" s="150">
        <f t="shared" si="32"/>
        <v>2.3935117295317303</v>
      </c>
      <c r="P96" s="57">
        <f>(O96-N96)/N96</f>
        <v>-3.9501249755544377E-3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5"/>
      <c r="M4" s="350" t="s">
        <v>104</v>
      </c>
      <c r="N4" s="350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163</v>
      </c>
      <c r="F5" s="348"/>
      <c r="G5" s="352" t="str">
        <f>E5</f>
        <v>jan-abr</v>
      </c>
      <c r="H5" s="352"/>
      <c r="I5" s="131" t="s">
        <v>151</v>
      </c>
      <c r="K5" s="347" t="str">
        <f>E5</f>
        <v>jan-abr</v>
      </c>
      <c r="L5" s="348"/>
      <c r="M5" s="359" t="str">
        <f>E5</f>
        <v>jan-abr</v>
      </c>
      <c r="N5" s="354"/>
      <c r="O5" s="131" t="str">
        <f>I5</f>
        <v>2024/2023</v>
      </c>
      <c r="Q5" s="347" t="str">
        <f>E5</f>
        <v>jan-abr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195127.64999999988</v>
      </c>
      <c r="F7" s="145">
        <v>193313.94000000024</v>
      </c>
      <c r="G7" s="243">
        <f>E7/E15</f>
        <v>0.42119082244083689</v>
      </c>
      <c r="H7" s="244">
        <f>F7/F15</f>
        <v>0.37382583304502381</v>
      </c>
      <c r="I7" s="164">
        <f t="shared" ref="I7:I18" si="0">(F7-E7)/E7</f>
        <v>-9.2949922781299515E-3</v>
      </c>
      <c r="J7" s="1"/>
      <c r="K7" s="17">
        <v>50599.091999999968</v>
      </c>
      <c r="L7" s="145">
        <v>48911.547999999973</v>
      </c>
      <c r="M7" s="243">
        <f>K7/K15</f>
        <v>0.36474835887145074</v>
      </c>
      <c r="N7" s="244">
        <f>L7/L15</f>
        <v>0.32644770721193062</v>
      </c>
      <c r="O7" s="164">
        <f t="shared" ref="O7:O18" si="1">(L7-K7)/K7</f>
        <v>-3.3351270414101415E-2</v>
      </c>
      <c r="P7" s="1"/>
      <c r="Q7" s="187">
        <f t="shared" ref="Q7:R18" si="2">(K7/E7)*10</f>
        <v>2.5931277294632515</v>
      </c>
      <c r="R7" s="188">
        <f t="shared" si="2"/>
        <v>2.5301614565405846</v>
      </c>
      <c r="S7" s="55">
        <f>(R7-Q7)/Q7</f>
        <v>-2.4281978942741977E-2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162120.51999999984</v>
      </c>
      <c r="F8" s="181">
        <v>167876.01000000024</v>
      </c>
      <c r="G8" s="245">
        <f>E8/E7</f>
        <v>0.83084339917997241</v>
      </c>
      <c r="H8" s="246">
        <f>F8/F7</f>
        <v>0.86841130029215707</v>
      </c>
      <c r="I8" s="206">
        <f t="shared" si="0"/>
        <v>3.550130483174125E-2</v>
      </c>
      <c r="K8" s="180">
        <v>44543.416999999965</v>
      </c>
      <c r="L8" s="181">
        <v>44300.663999999975</v>
      </c>
      <c r="M8" s="250">
        <f>K8/K7</f>
        <v>0.88032048084973524</v>
      </c>
      <c r="N8" s="246">
        <f>L8/L7</f>
        <v>0.90573015599506279</v>
      </c>
      <c r="O8" s="207">
        <f t="shared" si="1"/>
        <v>-5.4498064214514542E-3</v>
      </c>
      <c r="Q8" s="189">
        <f t="shared" si="2"/>
        <v>2.7475496007538105</v>
      </c>
      <c r="R8" s="190">
        <f t="shared" si="2"/>
        <v>2.6388918821694602</v>
      </c>
      <c r="S8" s="182">
        <f t="shared" ref="S8:S18" si="3">(R8-Q8)/Q8</f>
        <v>-3.9547136311766387E-2</v>
      </c>
    </row>
    <row r="9" spans="1:19" ht="24" customHeight="1" x14ac:dyDescent="0.25">
      <c r="A9" s="8"/>
      <c r="B9" t="s">
        <v>37</v>
      </c>
      <c r="E9" s="19">
        <v>30132.190000000021</v>
      </c>
      <c r="F9" s="140">
        <v>23395.249999999996</v>
      </c>
      <c r="G9" s="247">
        <f>E9/E7</f>
        <v>0.15442296363431857</v>
      </c>
      <c r="H9" s="215">
        <f>F9/F7</f>
        <v>0.12102205355702733</v>
      </c>
      <c r="I9" s="182">
        <f t="shared" si="0"/>
        <v>-0.22357950085938061</v>
      </c>
      <c r="K9" s="19">
        <v>5352.7979999999998</v>
      </c>
      <c r="L9" s="140">
        <v>4182.97</v>
      </c>
      <c r="M9" s="247">
        <f>K9/K7</f>
        <v>0.10578842007678721</v>
      </c>
      <c r="N9" s="215">
        <f>L9/L7</f>
        <v>8.5521112519276687E-2</v>
      </c>
      <c r="O9" s="182">
        <f t="shared" si="1"/>
        <v>-0.21854514218545135</v>
      </c>
      <c r="Q9" s="189">
        <f t="shared" si="2"/>
        <v>1.7764384201745695</v>
      </c>
      <c r="R9" s="190">
        <f t="shared" si="2"/>
        <v>1.7879569570746201</v>
      </c>
      <c r="S9" s="182">
        <f t="shared" si="3"/>
        <v>6.4840620250256904E-3</v>
      </c>
    </row>
    <row r="10" spans="1:19" ht="24" customHeight="1" thickBot="1" x14ac:dyDescent="0.3">
      <c r="A10" s="8"/>
      <c r="B10" t="s">
        <v>36</v>
      </c>
      <c r="E10" s="19">
        <v>2874.94</v>
      </c>
      <c r="F10" s="140">
        <v>2042.6800000000003</v>
      </c>
      <c r="G10" s="247">
        <f>E10/E7</f>
        <v>1.4733637185708954E-2</v>
      </c>
      <c r="H10" s="215">
        <f>F10/F7</f>
        <v>1.05666461508156E-2</v>
      </c>
      <c r="I10" s="186">
        <f t="shared" si="0"/>
        <v>-0.28948778061455188</v>
      </c>
      <c r="K10" s="19">
        <v>702.87699999999995</v>
      </c>
      <c r="L10" s="140">
        <v>427.91399999999999</v>
      </c>
      <c r="M10" s="247">
        <f>K10/K7</f>
        <v>1.3891099073477452E-2</v>
      </c>
      <c r="N10" s="215">
        <f>L10/L7</f>
        <v>8.7487314856606099E-3</v>
      </c>
      <c r="O10" s="209">
        <f t="shared" si="1"/>
        <v>-0.39119646822986098</v>
      </c>
      <c r="Q10" s="189">
        <f t="shared" si="2"/>
        <v>2.4448405879774877</v>
      </c>
      <c r="R10" s="190">
        <f t="shared" si="2"/>
        <v>2.0948655687626054</v>
      </c>
      <c r="S10" s="182">
        <f t="shared" si="3"/>
        <v>-0.14314840032347537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268148.4700000002</v>
      </c>
      <c r="F11" s="145">
        <v>323809.06999999995</v>
      </c>
      <c r="G11" s="243">
        <f>E11/E15</f>
        <v>0.57880917755916317</v>
      </c>
      <c r="H11" s="244">
        <f>F11/F15</f>
        <v>0.62617416695497619</v>
      </c>
      <c r="I11" s="164">
        <f t="shared" si="0"/>
        <v>0.20757381162756477</v>
      </c>
      <c r="J11" s="1"/>
      <c r="K11" s="17">
        <v>88124.197</v>
      </c>
      <c r="L11" s="145">
        <v>100918.10899999997</v>
      </c>
      <c r="M11" s="243">
        <f>K11/K15</f>
        <v>0.63525164112854915</v>
      </c>
      <c r="N11" s="244">
        <f>L11/L15</f>
        <v>0.67355229278806938</v>
      </c>
      <c r="O11" s="164">
        <f t="shared" si="1"/>
        <v>0.14518046615505578</v>
      </c>
      <c r="Q11" s="191">
        <f t="shared" si="2"/>
        <v>3.2863956672958055</v>
      </c>
      <c r="R11" s="192">
        <f t="shared" si="2"/>
        <v>3.1165930281075815</v>
      </c>
      <c r="S11" s="57">
        <f t="shared" si="3"/>
        <v>-5.1668349273337855E-2</v>
      </c>
    </row>
    <row r="12" spans="1:19" s="3" customFormat="1" ht="24" customHeight="1" x14ac:dyDescent="0.25">
      <c r="A12" s="46"/>
      <c r="B12" s="3" t="s">
        <v>33</v>
      </c>
      <c r="E12" s="31">
        <v>249492.79000000021</v>
      </c>
      <c r="F12" s="141">
        <v>305699.62999999995</v>
      </c>
      <c r="G12" s="247">
        <f>E12/E11</f>
        <v>0.93042779621304583</v>
      </c>
      <c r="H12" s="215">
        <f>F12/F11</f>
        <v>0.94407370985624339</v>
      </c>
      <c r="I12" s="206">
        <f t="shared" si="0"/>
        <v>0.22528442605495608</v>
      </c>
      <c r="K12" s="31">
        <v>84994.742000000013</v>
      </c>
      <c r="L12" s="141">
        <v>97760.449999999968</v>
      </c>
      <c r="M12" s="247">
        <f>K12/K11</f>
        <v>0.96448813031453795</v>
      </c>
      <c r="N12" s="215">
        <f>L12/L11</f>
        <v>0.96871068006238603</v>
      </c>
      <c r="O12" s="206">
        <f t="shared" si="1"/>
        <v>0.15019409082975924</v>
      </c>
      <c r="Q12" s="189">
        <f t="shared" si="2"/>
        <v>3.4067013319302708</v>
      </c>
      <c r="R12" s="190">
        <f t="shared" si="2"/>
        <v>3.1979250351071729</v>
      </c>
      <c r="S12" s="182">
        <f t="shared" si="3"/>
        <v>-6.12840036390285E-2</v>
      </c>
    </row>
    <row r="13" spans="1:19" ht="24" customHeight="1" x14ac:dyDescent="0.25">
      <c r="A13" s="8"/>
      <c r="B13" s="3" t="s">
        <v>37</v>
      </c>
      <c r="D13" s="3"/>
      <c r="E13" s="19">
        <v>17525.899999999991</v>
      </c>
      <c r="F13" s="140">
        <v>17787.300000000003</v>
      </c>
      <c r="G13" s="247">
        <f>E13/E11</f>
        <v>6.5358940888232464E-2</v>
      </c>
      <c r="H13" s="215">
        <f>F13/F11</f>
        <v>5.4931444631862864E-2</v>
      </c>
      <c r="I13" s="182">
        <f t="shared" si="0"/>
        <v>1.4915068555681164E-2</v>
      </c>
      <c r="K13" s="19">
        <v>3004.2900000000004</v>
      </c>
      <c r="L13" s="140">
        <v>3117.2170000000001</v>
      </c>
      <c r="M13" s="247">
        <f>K13/K11</f>
        <v>3.4091544686642654E-2</v>
      </c>
      <c r="N13" s="215">
        <f>L13/L11</f>
        <v>3.0888579174625647E-2</v>
      </c>
      <c r="O13" s="182">
        <f t="shared" si="1"/>
        <v>3.7588581661557194E-2</v>
      </c>
      <c r="Q13" s="189">
        <f t="shared" si="2"/>
        <v>1.7142001266696729</v>
      </c>
      <c r="R13" s="190">
        <f t="shared" si="2"/>
        <v>1.7524958818932608</v>
      </c>
      <c r="S13" s="182">
        <f t="shared" si="3"/>
        <v>2.2340305911648942E-2</v>
      </c>
    </row>
    <row r="14" spans="1:19" ht="24" customHeight="1" thickBot="1" x14ac:dyDescent="0.3">
      <c r="A14" s="8"/>
      <c r="B14" t="s">
        <v>36</v>
      </c>
      <c r="E14" s="19">
        <v>1129.78</v>
      </c>
      <c r="F14" s="140">
        <v>322.14</v>
      </c>
      <c r="G14" s="247">
        <f>E14/E11</f>
        <v>4.2132628987217383E-3</v>
      </c>
      <c r="H14" s="215">
        <f>F14/F11</f>
        <v>9.9484551189378372E-4</v>
      </c>
      <c r="I14" s="186">
        <f t="shared" si="0"/>
        <v>-0.71486484094248437</v>
      </c>
      <c r="K14" s="19">
        <v>125.16500000000002</v>
      </c>
      <c r="L14" s="140">
        <v>40.442000000000007</v>
      </c>
      <c r="M14" s="247">
        <f>K14/K11</f>
        <v>1.4203249988195639E-3</v>
      </c>
      <c r="N14" s="215">
        <f>L14/L11</f>
        <v>4.0074076298833561E-4</v>
      </c>
      <c r="O14" s="209">
        <f t="shared" si="1"/>
        <v>-0.67689050453401511</v>
      </c>
      <c r="Q14" s="189">
        <f t="shared" si="2"/>
        <v>1.1078705588698687</v>
      </c>
      <c r="R14" s="190">
        <f t="shared" si="2"/>
        <v>1.2554168994846964</v>
      </c>
      <c r="S14" s="182">
        <f t="shared" si="3"/>
        <v>0.13318012599354445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463276.12000000005</v>
      </c>
      <c r="F15" s="145">
        <v>517123.01000000018</v>
      </c>
      <c r="G15" s="243">
        <f>G7+G11</f>
        <v>1</v>
      </c>
      <c r="H15" s="244">
        <f>H7+H11</f>
        <v>1</v>
      </c>
      <c r="I15" s="164">
        <f t="shared" si="0"/>
        <v>0.1162306617487647</v>
      </c>
      <c r="J15" s="1"/>
      <c r="K15" s="17">
        <v>138723.28899999999</v>
      </c>
      <c r="L15" s="145">
        <v>149829.65699999995</v>
      </c>
      <c r="M15" s="243">
        <f>M7+M11</f>
        <v>0.99999999999999989</v>
      </c>
      <c r="N15" s="244">
        <f>N7+N11</f>
        <v>1</v>
      </c>
      <c r="O15" s="164">
        <f t="shared" si="1"/>
        <v>8.0061308234985404E-2</v>
      </c>
      <c r="Q15" s="191">
        <f t="shared" si="2"/>
        <v>2.99439757438825</v>
      </c>
      <c r="R15" s="192">
        <f t="shared" si="2"/>
        <v>2.8973697573426467</v>
      </c>
      <c r="S15" s="57">
        <f t="shared" si="3"/>
        <v>-3.2403117700703449E-2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411613.31000000006</v>
      </c>
      <c r="F16" s="181">
        <f t="shared" ref="F16:F17" si="4">F8+F12</f>
        <v>473575.64000000019</v>
      </c>
      <c r="G16" s="245">
        <f>E16/E15</f>
        <v>0.88848376212441083</v>
      </c>
      <c r="H16" s="246">
        <f>F16/F15</f>
        <v>0.91578914657075505</v>
      </c>
      <c r="I16" s="207">
        <f t="shared" si="0"/>
        <v>0.1505352924568939</v>
      </c>
      <c r="J16" s="3"/>
      <c r="K16" s="180">
        <f t="shared" ref="K16:L18" si="5">K8+K12</f>
        <v>129538.15899999999</v>
      </c>
      <c r="L16" s="181">
        <f t="shared" si="5"/>
        <v>142061.11399999994</v>
      </c>
      <c r="M16" s="250">
        <f>K16/K15</f>
        <v>0.93378811830218356</v>
      </c>
      <c r="N16" s="246">
        <f>L16/L15</f>
        <v>0.94815083238160247</v>
      </c>
      <c r="O16" s="207">
        <f t="shared" si="1"/>
        <v>9.6673868894492782E-2</v>
      </c>
      <c r="P16" s="3"/>
      <c r="Q16" s="189">
        <f t="shared" si="2"/>
        <v>3.147083824864652</v>
      </c>
      <c r="R16" s="190">
        <f t="shared" si="2"/>
        <v>2.9997555195195402</v>
      </c>
      <c r="S16" s="182">
        <f t="shared" si="3"/>
        <v>-4.6814229789842975E-2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47658.090000000011</v>
      </c>
      <c r="F17" s="140">
        <f t="shared" si="4"/>
        <v>41182.550000000003</v>
      </c>
      <c r="G17" s="248">
        <f>E17/E15</f>
        <v>0.10287188987854588</v>
      </c>
      <c r="H17" s="215">
        <f>F17/F15</f>
        <v>7.9637821569765357E-2</v>
      </c>
      <c r="I17" s="182">
        <f t="shared" si="0"/>
        <v>-0.13587493749749532</v>
      </c>
      <c r="K17" s="19">
        <f t="shared" si="5"/>
        <v>8357.0879999999997</v>
      </c>
      <c r="L17" s="140">
        <f t="shared" si="5"/>
        <v>7300.1869999999999</v>
      </c>
      <c r="M17" s="247">
        <f>K17/K15</f>
        <v>6.0242862321408776E-2</v>
      </c>
      <c r="N17" s="215">
        <f>L17/L15</f>
        <v>4.8723244424166319E-2</v>
      </c>
      <c r="O17" s="182">
        <f t="shared" si="1"/>
        <v>-0.12646761647119187</v>
      </c>
      <c r="Q17" s="189">
        <f t="shared" si="2"/>
        <v>1.7535507612663448</v>
      </c>
      <c r="R17" s="190">
        <f t="shared" si="2"/>
        <v>1.7726408393846422</v>
      </c>
      <c r="S17" s="182">
        <f t="shared" si="3"/>
        <v>1.088652723375475E-2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4004.7200000000003</v>
      </c>
      <c r="F18" s="142">
        <f>F10+F14</f>
        <v>2364.8200000000002</v>
      </c>
      <c r="G18" s="249">
        <f>E18/E15</f>
        <v>8.6443479970433178E-3</v>
      </c>
      <c r="H18" s="221">
        <f>F18/F15</f>
        <v>4.573031859479622E-3</v>
      </c>
      <c r="I18" s="208">
        <f t="shared" si="0"/>
        <v>-0.40949179967638188</v>
      </c>
      <c r="K18" s="21">
        <f t="shared" si="5"/>
        <v>828.04199999999992</v>
      </c>
      <c r="L18" s="142">
        <f t="shared" si="5"/>
        <v>468.35599999999999</v>
      </c>
      <c r="M18" s="249">
        <f>K18/K15</f>
        <v>5.9690193764076627E-3</v>
      </c>
      <c r="N18" s="221">
        <f>L18/L15</f>
        <v>3.1259231942311672E-3</v>
      </c>
      <c r="O18" s="208">
        <f t="shared" si="1"/>
        <v>-0.43438134780602911</v>
      </c>
      <c r="Q18" s="193">
        <f t="shared" si="2"/>
        <v>2.0676651551169618</v>
      </c>
      <c r="R18" s="194">
        <f t="shared" si="2"/>
        <v>1.9805143731869654</v>
      </c>
      <c r="S18" s="186">
        <f t="shared" si="3"/>
        <v>-4.21493691637254E-2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167</v>
      </c>
      <c r="B7" s="39">
        <v>55591.549999999996</v>
      </c>
      <c r="C7" s="147">
        <v>60963.18</v>
      </c>
      <c r="D7" s="247">
        <f>B7/$B$33</f>
        <v>0.11999658000934736</v>
      </c>
      <c r="E7" s="246">
        <f>C7/$C$33</f>
        <v>0.11788912661225422</v>
      </c>
      <c r="F7" s="52">
        <f>(C7-B7)/B7</f>
        <v>9.6626735538044989E-2</v>
      </c>
      <c r="H7" s="39">
        <v>17824.489000000005</v>
      </c>
      <c r="I7" s="147">
        <v>18716.249999999996</v>
      </c>
      <c r="J7" s="247">
        <f>H7/$H$33</f>
        <v>0.12848952132327268</v>
      </c>
      <c r="K7" s="246">
        <f>I7/$I$33</f>
        <v>0.12491685808237553</v>
      </c>
      <c r="L7" s="52">
        <f>(I7-H7)/H7</f>
        <v>5.0030101844714375E-2</v>
      </c>
      <c r="N7" s="27">
        <f t="shared" ref="N7:O33" si="0">(H7/B7)*10</f>
        <v>3.206330638379395</v>
      </c>
      <c r="O7" s="151">
        <f t="shared" si="0"/>
        <v>3.0700908318758957</v>
      </c>
      <c r="P7" s="61">
        <f>(O7-N7)/N7</f>
        <v>-4.2490878786088086E-2</v>
      </c>
    </row>
    <row r="8" spans="1:16" ht="20.100000000000001" customHeight="1" x14ac:dyDescent="0.25">
      <c r="A8" s="8" t="s">
        <v>168</v>
      </c>
      <c r="B8" s="19">
        <v>51716.809999999983</v>
      </c>
      <c r="C8" s="140">
        <v>56664.179999999993</v>
      </c>
      <c r="D8" s="247">
        <f t="shared" ref="D8:D32" si="1">B8/$B$33</f>
        <v>0.11163279903138543</v>
      </c>
      <c r="E8" s="215">
        <f t="shared" ref="E8:E32" si="2">C8/$C$33</f>
        <v>0.10957582413515113</v>
      </c>
      <c r="F8" s="52">
        <f t="shared" ref="F8:F33" si="3">(C8-B8)/B8</f>
        <v>9.5662706187794863E-2</v>
      </c>
      <c r="H8" s="19">
        <v>17120.040999999997</v>
      </c>
      <c r="I8" s="140">
        <v>18659.217000000001</v>
      </c>
      <c r="J8" s="247">
        <f t="shared" ref="J8:J32" si="4">H8/$H$33</f>
        <v>0.12341144103064057</v>
      </c>
      <c r="K8" s="215">
        <f t="shared" ref="K8:K32" si="5">I8/$I$33</f>
        <v>0.1245362058060375</v>
      </c>
      <c r="L8" s="52">
        <f t="shared" ref="L8:L33" si="6">(I8-H8)/H8</f>
        <v>8.9904924877224499E-2</v>
      </c>
      <c r="N8" s="27">
        <f t="shared" si="0"/>
        <v>3.3103435807428965</v>
      </c>
      <c r="O8" s="152">
        <f t="shared" si="0"/>
        <v>3.2929475022845125</v>
      </c>
      <c r="P8" s="52">
        <f t="shared" ref="P8:P71" si="7">(O8-N8)/N8</f>
        <v>-5.255067346961009E-3</v>
      </c>
    </row>
    <row r="9" spans="1:16" ht="20.100000000000001" customHeight="1" x14ac:dyDescent="0.25">
      <c r="A9" s="8" t="s">
        <v>170</v>
      </c>
      <c r="B9" s="19">
        <v>31435.100000000006</v>
      </c>
      <c r="C9" s="140">
        <v>32133.729999999996</v>
      </c>
      <c r="D9" s="247">
        <f t="shared" si="1"/>
        <v>6.7853918306862035E-2</v>
      </c>
      <c r="E9" s="215">
        <f t="shared" si="2"/>
        <v>6.2139431776590252E-2</v>
      </c>
      <c r="F9" s="52">
        <f t="shared" si="3"/>
        <v>2.2224519724765947E-2</v>
      </c>
      <c r="H9" s="19">
        <v>11433.110999999999</v>
      </c>
      <c r="I9" s="140">
        <v>12265.820000000003</v>
      </c>
      <c r="J9" s="247">
        <f t="shared" si="4"/>
        <v>8.2416666173478675E-2</v>
      </c>
      <c r="K9" s="215">
        <f t="shared" si="5"/>
        <v>8.1865100979307506E-2</v>
      </c>
      <c r="L9" s="52">
        <f t="shared" si="6"/>
        <v>7.2833107279375184E-2</v>
      </c>
      <c r="N9" s="27">
        <f t="shared" si="0"/>
        <v>3.6370525304516277</v>
      </c>
      <c r="O9" s="152">
        <f t="shared" si="0"/>
        <v>3.8171167804048904</v>
      </c>
      <c r="P9" s="52">
        <f t="shared" si="7"/>
        <v>4.9508289595944728E-2</v>
      </c>
    </row>
    <row r="10" spans="1:16" ht="20.100000000000001" customHeight="1" x14ac:dyDescent="0.25">
      <c r="A10" s="8" t="s">
        <v>169</v>
      </c>
      <c r="B10" s="19">
        <v>37258.549999999996</v>
      </c>
      <c r="C10" s="140">
        <v>40283.160000000003</v>
      </c>
      <c r="D10" s="247">
        <f t="shared" si="1"/>
        <v>8.0424067616522099E-2</v>
      </c>
      <c r="E10" s="215">
        <f t="shared" si="2"/>
        <v>7.7898602887541218E-2</v>
      </c>
      <c r="F10" s="52">
        <f t="shared" si="3"/>
        <v>8.117895087167934E-2</v>
      </c>
      <c r="H10" s="19">
        <v>10925.917999999998</v>
      </c>
      <c r="I10" s="140">
        <v>12094.087000000001</v>
      </c>
      <c r="J10" s="247">
        <f t="shared" si="4"/>
        <v>7.8760517276951283E-2</v>
      </c>
      <c r="K10" s="215">
        <f t="shared" si="5"/>
        <v>8.071891267828242E-2</v>
      </c>
      <c r="L10" s="52">
        <f t="shared" si="6"/>
        <v>0.10691724027216787</v>
      </c>
      <c r="N10" s="27">
        <f t="shared" si="0"/>
        <v>2.9324592610286766</v>
      </c>
      <c r="O10" s="152">
        <f t="shared" si="0"/>
        <v>3.0022686899438873</v>
      </c>
      <c r="P10" s="52">
        <f t="shared" si="7"/>
        <v>2.3805762570328858E-2</v>
      </c>
    </row>
    <row r="11" spans="1:16" ht="20.100000000000001" customHeight="1" x14ac:dyDescent="0.25">
      <c r="A11" s="8" t="s">
        <v>172</v>
      </c>
      <c r="B11" s="19">
        <v>11673.740000000002</v>
      </c>
      <c r="C11" s="140">
        <v>55944.349999999991</v>
      </c>
      <c r="D11" s="247">
        <f t="shared" si="1"/>
        <v>2.5198233830830745E-2</v>
      </c>
      <c r="E11" s="215">
        <f t="shared" si="2"/>
        <v>0.10818383424864424</v>
      </c>
      <c r="F11" s="52">
        <f t="shared" si="3"/>
        <v>3.7923244821282625</v>
      </c>
      <c r="H11" s="19">
        <v>2486.1099999999997</v>
      </c>
      <c r="I11" s="140">
        <v>11794.910999999996</v>
      </c>
      <c r="J11" s="247">
        <f t="shared" si="4"/>
        <v>1.7921359981596181E-2</v>
      </c>
      <c r="K11" s="215">
        <f t="shared" si="5"/>
        <v>7.872213843484939E-2</v>
      </c>
      <c r="L11" s="52">
        <f t="shared" si="6"/>
        <v>3.7443238633849658</v>
      </c>
      <c r="N11" s="27">
        <f t="shared" si="0"/>
        <v>2.1296602459880032</v>
      </c>
      <c r="O11" s="152">
        <f t="shared" si="0"/>
        <v>2.1083292593443304</v>
      </c>
      <c r="P11" s="52">
        <f t="shared" si="7"/>
        <v>-1.0016145384625353E-2</v>
      </c>
    </row>
    <row r="12" spans="1:16" ht="20.100000000000001" customHeight="1" x14ac:dyDescent="0.25">
      <c r="A12" s="8" t="s">
        <v>174</v>
      </c>
      <c r="B12" s="19">
        <v>36864.650000000009</v>
      </c>
      <c r="C12" s="140">
        <v>41763.080000000016</v>
      </c>
      <c r="D12" s="247">
        <f t="shared" si="1"/>
        <v>7.9573818741186186E-2</v>
      </c>
      <c r="E12" s="215">
        <f t="shared" si="2"/>
        <v>8.0760436477193345E-2</v>
      </c>
      <c r="F12" s="52">
        <f t="shared" si="3"/>
        <v>0.13287607504750504</v>
      </c>
      <c r="H12" s="19">
        <v>8855.6809999999987</v>
      </c>
      <c r="I12" s="140">
        <v>9925.1600000000035</v>
      </c>
      <c r="J12" s="247">
        <f t="shared" si="4"/>
        <v>6.3837017301399221E-2</v>
      </c>
      <c r="K12" s="215">
        <f t="shared" si="5"/>
        <v>6.6242960163754541E-2</v>
      </c>
      <c r="L12" s="52">
        <f t="shared" si="6"/>
        <v>0.1207675615235017</v>
      </c>
      <c r="N12" s="27">
        <f t="shared" si="0"/>
        <v>2.4022148589502401</v>
      </c>
      <c r="O12" s="152">
        <f t="shared" si="0"/>
        <v>2.3765392782333103</v>
      </c>
      <c r="P12" s="52">
        <f t="shared" si="7"/>
        <v>-1.0688294854753297E-2</v>
      </c>
    </row>
    <row r="13" spans="1:16" ht="20.100000000000001" customHeight="1" x14ac:dyDescent="0.25">
      <c r="A13" s="8" t="s">
        <v>171</v>
      </c>
      <c r="B13" s="19">
        <v>30483.25</v>
      </c>
      <c r="C13" s="140">
        <v>31708.86</v>
      </c>
      <c r="D13" s="247">
        <f t="shared" si="1"/>
        <v>6.5799312081960992E-2</v>
      </c>
      <c r="E13" s="215">
        <f t="shared" si="2"/>
        <v>6.131782842152006E-2</v>
      </c>
      <c r="F13" s="52">
        <f t="shared" si="3"/>
        <v>4.020601477860794E-2</v>
      </c>
      <c r="H13" s="19">
        <v>8160.4899999999989</v>
      </c>
      <c r="I13" s="140">
        <v>7938.630000000001</v>
      </c>
      <c r="J13" s="247">
        <f t="shared" si="4"/>
        <v>5.8825666972183777E-2</v>
      </c>
      <c r="K13" s="215">
        <f t="shared" si="5"/>
        <v>5.2984370110384781E-2</v>
      </c>
      <c r="L13" s="52">
        <f t="shared" si="6"/>
        <v>-2.718709293191927E-2</v>
      </c>
      <c r="N13" s="27">
        <f t="shared" si="0"/>
        <v>2.6770406698760789</v>
      </c>
      <c r="O13" s="152">
        <f t="shared" si="0"/>
        <v>2.5035999402059868</v>
      </c>
      <c r="P13" s="52">
        <f t="shared" si="7"/>
        <v>-6.4788231132148169E-2</v>
      </c>
    </row>
    <row r="14" spans="1:16" ht="20.100000000000001" customHeight="1" x14ac:dyDescent="0.25">
      <c r="A14" s="8" t="s">
        <v>177</v>
      </c>
      <c r="B14" s="19">
        <v>18642.650000000001</v>
      </c>
      <c r="C14" s="140">
        <v>15068.249999999998</v>
      </c>
      <c r="D14" s="247">
        <f t="shared" si="1"/>
        <v>4.0240904279719852E-2</v>
      </c>
      <c r="E14" s="215">
        <f t="shared" si="2"/>
        <v>2.913861829509385E-2</v>
      </c>
      <c r="F14" s="52">
        <f t="shared" si="3"/>
        <v>-0.19173239855921786</v>
      </c>
      <c r="H14" s="19">
        <v>8250.1440000000021</v>
      </c>
      <c r="I14" s="140">
        <v>6491.8009999999986</v>
      </c>
      <c r="J14" s="247">
        <f t="shared" si="4"/>
        <v>5.9471946343486765E-2</v>
      </c>
      <c r="K14" s="215">
        <f t="shared" si="5"/>
        <v>4.3327877337395231E-2</v>
      </c>
      <c r="L14" s="52">
        <f t="shared" si="6"/>
        <v>-0.21312876478277265</v>
      </c>
      <c r="N14" s="27">
        <f t="shared" si="0"/>
        <v>4.4254137689652495</v>
      </c>
      <c r="O14" s="152">
        <f t="shared" si="0"/>
        <v>4.308264728817214</v>
      </c>
      <c r="P14" s="52">
        <f t="shared" si="7"/>
        <v>-2.6471884046093911E-2</v>
      </c>
    </row>
    <row r="15" spans="1:16" ht="20.100000000000001" customHeight="1" x14ac:dyDescent="0.25">
      <c r="A15" s="8" t="s">
        <v>179</v>
      </c>
      <c r="B15" s="19">
        <v>26084.33</v>
      </c>
      <c r="C15" s="140">
        <v>21039.58</v>
      </c>
      <c r="D15" s="247">
        <f t="shared" si="1"/>
        <v>5.630406764760508E-2</v>
      </c>
      <c r="E15" s="215">
        <f t="shared" si="2"/>
        <v>4.068583217753162E-2</v>
      </c>
      <c r="F15" s="52">
        <f t="shared" si="3"/>
        <v>-0.19340155564662767</v>
      </c>
      <c r="H15" s="19">
        <v>6645.8469999999979</v>
      </c>
      <c r="I15" s="140">
        <v>5249.8670000000002</v>
      </c>
      <c r="J15" s="247">
        <f t="shared" si="4"/>
        <v>4.7907219097148158E-2</v>
      </c>
      <c r="K15" s="215">
        <f t="shared" si="5"/>
        <v>3.5038904213736552E-2</v>
      </c>
      <c r="L15" s="52">
        <f t="shared" si="6"/>
        <v>-0.21005298496940994</v>
      </c>
      <c r="N15" s="27">
        <f t="shared" si="0"/>
        <v>2.5478312074720715</v>
      </c>
      <c r="O15" s="152">
        <f t="shared" si="0"/>
        <v>2.4952337451603119</v>
      </c>
      <c r="P15" s="52">
        <f t="shared" si="7"/>
        <v>-2.0644013684072163E-2</v>
      </c>
    </row>
    <row r="16" spans="1:16" ht="20.100000000000001" customHeight="1" x14ac:dyDescent="0.25">
      <c r="A16" s="8" t="s">
        <v>166</v>
      </c>
      <c r="B16" s="19">
        <v>22481.170000000006</v>
      </c>
      <c r="C16" s="140">
        <v>18984.95</v>
      </c>
      <c r="D16" s="247">
        <f t="shared" si="1"/>
        <v>4.8526502941701403E-2</v>
      </c>
      <c r="E16" s="215">
        <f t="shared" si="2"/>
        <v>3.6712638256031195E-2</v>
      </c>
      <c r="F16" s="52">
        <f t="shared" si="3"/>
        <v>-0.1555177065962316</v>
      </c>
      <c r="H16" s="19">
        <v>5324.4120000000003</v>
      </c>
      <c r="I16" s="140">
        <v>4747.4400000000014</v>
      </c>
      <c r="J16" s="247">
        <f t="shared" si="4"/>
        <v>3.838152943447011E-2</v>
      </c>
      <c r="K16" s="215">
        <f t="shared" si="5"/>
        <v>3.1685582781518368E-2</v>
      </c>
      <c r="L16" s="52">
        <f t="shared" si="6"/>
        <v>-0.10836351506983284</v>
      </c>
      <c r="N16" s="27">
        <f t="shared" si="0"/>
        <v>2.3683874104417155</v>
      </c>
      <c r="O16" s="152">
        <f t="shared" si="0"/>
        <v>2.500633396453507</v>
      </c>
      <c r="P16" s="52">
        <f t="shared" si="7"/>
        <v>5.5837987243449745E-2</v>
      </c>
    </row>
    <row r="17" spans="1:16" ht="20.100000000000001" customHeight="1" x14ac:dyDescent="0.25">
      <c r="A17" s="8" t="s">
        <v>173</v>
      </c>
      <c r="B17" s="19">
        <v>15031.61</v>
      </c>
      <c r="C17" s="140">
        <v>15806.999999999998</v>
      </c>
      <c r="D17" s="247">
        <f t="shared" si="1"/>
        <v>3.24463302792296E-2</v>
      </c>
      <c r="E17" s="215">
        <f t="shared" si="2"/>
        <v>3.0567195221113831E-2</v>
      </c>
      <c r="F17" s="52">
        <f t="shared" si="3"/>
        <v>5.1583962063943757E-2</v>
      </c>
      <c r="H17" s="19">
        <v>4050.7669999999994</v>
      </c>
      <c r="I17" s="140">
        <v>4184.7919999999995</v>
      </c>
      <c r="J17" s="247">
        <f t="shared" si="4"/>
        <v>2.9200338524269003E-2</v>
      </c>
      <c r="K17" s="215">
        <f t="shared" si="5"/>
        <v>2.7930331576478219E-2</v>
      </c>
      <c r="L17" s="52">
        <f t="shared" si="6"/>
        <v>3.3086326614194327E-2</v>
      </c>
      <c r="N17" s="27">
        <f t="shared" si="0"/>
        <v>2.6948324231403022</v>
      </c>
      <c r="O17" s="152">
        <f t="shared" si="0"/>
        <v>2.6474296197887011</v>
      </c>
      <c r="P17" s="52">
        <f t="shared" si="7"/>
        <v>-1.7590260138091427E-2</v>
      </c>
    </row>
    <row r="18" spans="1:16" ht="20.100000000000001" customHeight="1" x14ac:dyDescent="0.25">
      <c r="A18" s="8" t="s">
        <v>181</v>
      </c>
      <c r="B18" s="19">
        <v>16223.16</v>
      </c>
      <c r="C18" s="140">
        <v>18200.18</v>
      </c>
      <c r="D18" s="247">
        <f t="shared" si="1"/>
        <v>3.5018338523470631E-2</v>
      </c>
      <c r="E18" s="215">
        <f t="shared" si="2"/>
        <v>3.5195068964345641E-2</v>
      </c>
      <c r="F18" s="52">
        <f t="shared" si="3"/>
        <v>0.12186405114663237</v>
      </c>
      <c r="H18" s="19">
        <v>3682.4380000000001</v>
      </c>
      <c r="I18" s="140">
        <v>3942.2649999999999</v>
      </c>
      <c r="J18" s="247">
        <f t="shared" si="4"/>
        <v>2.6545203956345086E-2</v>
      </c>
      <c r="K18" s="215">
        <f t="shared" si="5"/>
        <v>2.631164669889087E-2</v>
      </c>
      <c r="L18" s="52">
        <f t="shared" si="6"/>
        <v>7.0558418091492589E-2</v>
      </c>
      <c r="N18" s="27">
        <f t="shared" si="0"/>
        <v>2.2698648105547874</v>
      </c>
      <c r="O18" s="152">
        <f t="shared" si="0"/>
        <v>2.1660582477755712</v>
      </c>
      <c r="P18" s="52">
        <f t="shared" si="7"/>
        <v>-4.5732486928965775E-2</v>
      </c>
    </row>
    <row r="19" spans="1:16" ht="20.100000000000001" customHeight="1" x14ac:dyDescent="0.25">
      <c r="A19" s="8" t="s">
        <v>182</v>
      </c>
      <c r="B19" s="19">
        <v>10757.72</v>
      </c>
      <c r="C19" s="140">
        <v>11813.989999999998</v>
      </c>
      <c r="D19" s="247">
        <f t="shared" si="1"/>
        <v>2.3220968091340433E-2</v>
      </c>
      <c r="E19" s="215">
        <f t="shared" si="2"/>
        <v>2.2845608823324259E-2</v>
      </c>
      <c r="F19" s="52">
        <f t="shared" si="3"/>
        <v>9.8187162335513348E-2</v>
      </c>
      <c r="H19" s="19">
        <v>2815.4879999999994</v>
      </c>
      <c r="I19" s="140">
        <v>3387.7209999999995</v>
      </c>
      <c r="J19" s="247">
        <f t="shared" si="4"/>
        <v>2.0295712567772246E-2</v>
      </c>
      <c r="K19" s="215">
        <f t="shared" si="5"/>
        <v>2.2610483584034374E-2</v>
      </c>
      <c r="L19" s="52">
        <f t="shared" si="6"/>
        <v>0.20324469505819251</v>
      </c>
      <c r="N19" s="27">
        <f t="shared" si="0"/>
        <v>2.6171791048660866</v>
      </c>
      <c r="O19" s="152">
        <f t="shared" si="0"/>
        <v>2.8675502518624105</v>
      </c>
      <c r="P19" s="52">
        <f t="shared" si="7"/>
        <v>9.5664506311704894E-2</v>
      </c>
    </row>
    <row r="20" spans="1:16" ht="20.100000000000001" customHeight="1" x14ac:dyDescent="0.25">
      <c r="A20" s="8" t="s">
        <v>178</v>
      </c>
      <c r="B20" s="19">
        <v>12299.49</v>
      </c>
      <c r="C20" s="140">
        <v>12492.69</v>
      </c>
      <c r="D20" s="247">
        <f t="shared" si="1"/>
        <v>2.654894018711779E-2</v>
      </c>
      <c r="E20" s="215">
        <f t="shared" si="2"/>
        <v>2.41580625081835E-2</v>
      </c>
      <c r="F20" s="52">
        <f t="shared" si="3"/>
        <v>1.5707968379176759E-2</v>
      </c>
      <c r="H20" s="19">
        <v>3145.7159999999999</v>
      </c>
      <c r="I20" s="140">
        <v>3044.8959999999997</v>
      </c>
      <c r="J20" s="247">
        <f t="shared" si="4"/>
        <v>2.2676192459652553E-2</v>
      </c>
      <c r="K20" s="215">
        <f t="shared" si="5"/>
        <v>2.032238517371765E-2</v>
      </c>
      <c r="L20" s="52">
        <f t="shared" si="6"/>
        <v>-3.2049937120833594E-2</v>
      </c>
      <c r="N20" s="27">
        <f t="shared" si="0"/>
        <v>2.5575987297034271</v>
      </c>
      <c r="O20" s="152">
        <f t="shared" si="0"/>
        <v>2.437342157693819</v>
      </c>
      <c r="P20" s="52">
        <f t="shared" si="7"/>
        <v>-4.7019327392124839E-2</v>
      </c>
    </row>
    <row r="21" spans="1:16" ht="20.100000000000001" customHeight="1" x14ac:dyDescent="0.25">
      <c r="A21" s="8" t="s">
        <v>176</v>
      </c>
      <c r="B21" s="19">
        <v>11308.439999999999</v>
      </c>
      <c r="C21" s="140">
        <v>7031.36</v>
      </c>
      <c r="D21" s="247">
        <f t="shared" si="1"/>
        <v>2.4409719197268361E-2</v>
      </c>
      <c r="E21" s="215">
        <f t="shared" si="2"/>
        <v>1.3597074320866133E-2</v>
      </c>
      <c r="F21" s="52">
        <f t="shared" si="3"/>
        <v>-0.37822016122471352</v>
      </c>
      <c r="H21" s="19">
        <v>3761.9789999999998</v>
      </c>
      <c r="I21" s="140">
        <v>2612.8630000000007</v>
      </c>
      <c r="J21" s="247">
        <f t="shared" si="4"/>
        <v>2.7118582806957545E-2</v>
      </c>
      <c r="K21" s="215">
        <f t="shared" si="5"/>
        <v>1.7438890619632143E-2</v>
      </c>
      <c r="L21" s="52">
        <f t="shared" si="6"/>
        <v>-0.30545518728307602</v>
      </c>
      <c r="N21" s="27">
        <f t="shared" si="0"/>
        <v>3.3267002345151058</v>
      </c>
      <c r="O21" s="152">
        <f t="shared" si="0"/>
        <v>3.7160136872525387</v>
      </c>
      <c r="P21" s="52">
        <f t="shared" si="7"/>
        <v>0.11702691114102698</v>
      </c>
    </row>
    <row r="22" spans="1:16" ht="20.100000000000001" customHeight="1" x14ac:dyDescent="0.25">
      <c r="A22" s="8" t="s">
        <v>183</v>
      </c>
      <c r="B22" s="19">
        <v>6281.49</v>
      </c>
      <c r="C22" s="140">
        <v>5998.58</v>
      </c>
      <c r="D22" s="247">
        <f t="shared" si="1"/>
        <v>1.35588469356029E-2</v>
      </c>
      <c r="E22" s="215">
        <f t="shared" si="2"/>
        <v>1.1599909274971154E-2</v>
      </c>
      <c r="F22" s="52">
        <f t="shared" si="3"/>
        <v>-4.5038677129152459E-2</v>
      </c>
      <c r="H22" s="19">
        <v>2257.8859999999991</v>
      </c>
      <c r="I22" s="140">
        <v>2225.0319999999997</v>
      </c>
      <c r="J22" s="247">
        <f t="shared" si="4"/>
        <v>1.6276185608603905E-2</v>
      </c>
      <c r="K22" s="215">
        <f t="shared" si="5"/>
        <v>1.4850411090509275E-2</v>
      </c>
      <c r="L22" s="52">
        <f t="shared" si="6"/>
        <v>-1.4550778914435614E-2</v>
      </c>
      <c r="N22" s="27">
        <f t="shared" si="0"/>
        <v>3.5945070357510707</v>
      </c>
      <c r="O22" s="152">
        <f t="shared" si="0"/>
        <v>3.709264525937805</v>
      </c>
      <c r="P22" s="52">
        <f t="shared" si="7"/>
        <v>3.1925793730643172E-2</v>
      </c>
    </row>
    <row r="23" spans="1:16" ht="20.100000000000001" customHeight="1" x14ac:dyDescent="0.25">
      <c r="A23" s="8" t="s">
        <v>175</v>
      </c>
      <c r="B23" s="19">
        <v>7452.8799999999992</v>
      </c>
      <c r="C23" s="140">
        <v>6712.5499999999984</v>
      </c>
      <c r="D23" s="247">
        <f t="shared" si="1"/>
        <v>1.6087339015013337E-2</v>
      </c>
      <c r="E23" s="215">
        <f t="shared" si="2"/>
        <v>1.2980567234863518E-2</v>
      </c>
      <c r="F23" s="52">
        <f t="shared" si="3"/>
        <v>-9.9334753813291099E-2</v>
      </c>
      <c r="H23" s="19">
        <v>2433.96</v>
      </c>
      <c r="I23" s="140">
        <v>1998.2779999999996</v>
      </c>
      <c r="J23" s="247">
        <f t="shared" si="4"/>
        <v>1.7545431755153971E-2</v>
      </c>
      <c r="K23" s="215">
        <f t="shared" si="5"/>
        <v>1.3336999096247014E-2</v>
      </c>
      <c r="L23" s="52">
        <f t="shared" si="6"/>
        <v>-0.17900129829578154</v>
      </c>
      <c r="N23" s="27">
        <f t="shared" si="0"/>
        <v>3.2657979197303599</v>
      </c>
      <c r="O23" s="152">
        <f t="shared" si="0"/>
        <v>2.9769282910369381</v>
      </c>
      <c r="P23" s="52">
        <f t="shared" si="7"/>
        <v>-8.8453001622731231E-2</v>
      </c>
    </row>
    <row r="24" spans="1:16" ht="20.100000000000001" customHeight="1" x14ac:dyDescent="0.25">
      <c r="A24" s="8" t="s">
        <v>188</v>
      </c>
      <c r="B24" s="19">
        <v>4135.2</v>
      </c>
      <c r="C24" s="140">
        <v>4731.1799999999994</v>
      </c>
      <c r="D24" s="247">
        <f t="shared" si="1"/>
        <v>8.9259942860858039E-3</v>
      </c>
      <c r="E24" s="215">
        <f t="shared" si="2"/>
        <v>9.1490417338033359E-3</v>
      </c>
      <c r="F24" s="52">
        <f t="shared" si="3"/>
        <v>0.14412362159024947</v>
      </c>
      <c r="H24" s="19">
        <v>1698.0290000000002</v>
      </c>
      <c r="I24" s="140">
        <v>1919.7790000000002</v>
      </c>
      <c r="J24" s="247">
        <f t="shared" si="4"/>
        <v>1.224040326783199E-2</v>
      </c>
      <c r="K24" s="215">
        <f t="shared" si="5"/>
        <v>1.2813077453684625E-2</v>
      </c>
      <c r="L24" s="52">
        <f t="shared" si="6"/>
        <v>0.13059258705240015</v>
      </c>
      <c r="N24" s="27">
        <f t="shared" si="0"/>
        <v>4.1062802282840014</v>
      </c>
      <c r="O24" s="152">
        <f t="shared" si="0"/>
        <v>4.0577171022873797</v>
      </c>
      <c r="P24" s="52">
        <f t="shared" si="7"/>
        <v>-1.182654940647245E-2</v>
      </c>
    </row>
    <row r="25" spans="1:16" ht="20.100000000000001" customHeight="1" x14ac:dyDescent="0.25">
      <c r="A25" s="8" t="s">
        <v>186</v>
      </c>
      <c r="B25" s="19">
        <v>4300.5</v>
      </c>
      <c r="C25" s="140">
        <v>6532.5199999999986</v>
      </c>
      <c r="D25" s="247">
        <f t="shared" si="1"/>
        <v>9.2828009352176437E-3</v>
      </c>
      <c r="E25" s="215">
        <f t="shared" si="2"/>
        <v>1.2632429564486019E-2</v>
      </c>
      <c r="F25" s="52">
        <f t="shared" si="3"/>
        <v>0.51901406813161233</v>
      </c>
      <c r="H25" s="19">
        <v>1231.7919999999999</v>
      </c>
      <c r="I25" s="140">
        <v>1820.26</v>
      </c>
      <c r="J25" s="247">
        <f t="shared" si="4"/>
        <v>8.8794895859194978E-3</v>
      </c>
      <c r="K25" s="215">
        <f t="shared" si="5"/>
        <v>1.2148863158646894E-2</v>
      </c>
      <c r="L25" s="52">
        <f t="shared" si="6"/>
        <v>0.47773325366620351</v>
      </c>
      <c r="N25" s="27">
        <f t="shared" si="0"/>
        <v>2.8642995000581326</v>
      </c>
      <c r="O25" s="152">
        <f t="shared" si="0"/>
        <v>2.7864591306264663</v>
      </c>
      <c r="P25" s="52">
        <f t="shared" si="7"/>
        <v>-2.7176058030972831E-2</v>
      </c>
    </row>
    <row r="26" spans="1:16" ht="20.100000000000001" customHeight="1" x14ac:dyDescent="0.25">
      <c r="A26" s="8" t="s">
        <v>187</v>
      </c>
      <c r="B26" s="19">
        <v>3976.3799999999997</v>
      </c>
      <c r="C26" s="140">
        <v>4473.2300000000005</v>
      </c>
      <c r="D26" s="247">
        <f t="shared" si="1"/>
        <v>8.5831749756495133E-3</v>
      </c>
      <c r="E26" s="215">
        <f t="shared" si="2"/>
        <v>8.6502242474184258E-3</v>
      </c>
      <c r="F26" s="52">
        <f t="shared" si="3"/>
        <v>0.12495033170874033</v>
      </c>
      <c r="H26" s="19">
        <v>1299.5570000000002</v>
      </c>
      <c r="I26" s="140">
        <v>1523.1619999999998</v>
      </c>
      <c r="J26" s="247">
        <f t="shared" si="4"/>
        <v>9.3679800224459875E-3</v>
      </c>
      <c r="K26" s="215">
        <f t="shared" si="5"/>
        <v>1.0165957998555655E-2</v>
      </c>
      <c r="L26" s="52">
        <f t="shared" si="6"/>
        <v>0.17206247975271535</v>
      </c>
      <c r="N26" s="27">
        <f t="shared" si="0"/>
        <v>3.2681911688520726</v>
      </c>
      <c r="O26" s="152">
        <f t="shared" si="0"/>
        <v>3.4050607726407978</v>
      </c>
      <c r="P26" s="52">
        <f t="shared" si="7"/>
        <v>4.1879313882608515E-2</v>
      </c>
    </row>
    <row r="27" spans="1:16" ht="20.100000000000001" customHeight="1" x14ac:dyDescent="0.25">
      <c r="A27" s="8" t="s">
        <v>154</v>
      </c>
      <c r="B27" s="19">
        <v>1879.1</v>
      </c>
      <c r="C27" s="140">
        <v>2431.0700000000006</v>
      </c>
      <c r="D27" s="247">
        <f t="shared" si="1"/>
        <v>4.0561123677171195E-3</v>
      </c>
      <c r="E27" s="215">
        <f t="shared" si="2"/>
        <v>4.7011445110516368E-3</v>
      </c>
      <c r="F27" s="52">
        <f t="shared" si="3"/>
        <v>0.29374168484913027</v>
      </c>
      <c r="H27" s="19">
        <v>1038.1509999999996</v>
      </c>
      <c r="I27" s="140">
        <v>1444.021</v>
      </c>
      <c r="J27" s="247">
        <f t="shared" si="4"/>
        <v>7.4836100519502556E-3</v>
      </c>
      <c r="K27" s="215">
        <f t="shared" si="5"/>
        <v>9.6377514900137587E-3</v>
      </c>
      <c r="L27" s="52">
        <f t="shared" si="6"/>
        <v>0.39095468770920655</v>
      </c>
      <c r="N27" s="27">
        <f t="shared" si="0"/>
        <v>5.5247246022031806</v>
      </c>
      <c r="O27" s="152">
        <f t="shared" si="0"/>
        <v>5.9398577581065117</v>
      </c>
      <c r="P27" s="52">
        <f t="shared" si="7"/>
        <v>7.5140968246232939E-2</v>
      </c>
    </row>
    <row r="28" spans="1:16" ht="20.100000000000001" customHeight="1" x14ac:dyDescent="0.25">
      <c r="A28" s="8" t="s">
        <v>184</v>
      </c>
      <c r="B28" s="19">
        <v>638.20000000000005</v>
      </c>
      <c r="C28" s="140">
        <v>672.10000000000014</v>
      </c>
      <c r="D28" s="247">
        <f t="shared" si="1"/>
        <v>1.3775801783178468E-3</v>
      </c>
      <c r="E28" s="215">
        <f t="shared" si="2"/>
        <v>1.2996907640988556E-3</v>
      </c>
      <c r="F28" s="52">
        <f t="shared" si="3"/>
        <v>5.3118144782200075E-2</v>
      </c>
      <c r="H28" s="19">
        <v>1246.8140000000001</v>
      </c>
      <c r="I28" s="140">
        <v>1385.5200000000002</v>
      </c>
      <c r="J28" s="247">
        <f t="shared" si="4"/>
        <v>8.9877770992007038E-3</v>
      </c>
      <c r="K28" s="215">
        <f t="shared" si="5"/>
        <v>9.247301420439084E-3</v>
      </c>
      <c r="L28" s="52">
        <f t="shared" si="6"/>
        <v>0.11124834979395493</v>
      </c>
      <c r="N28" s="27">
        <f t="shared" si="0"/>
        <v>19.536414916953934</v>
      </c>
      <c r="O28" s="152">
        <f t="shared" si="0"/>
        <v>20.614789465853292</v>
      </c>
      <c r="P28" s="52">
        <f t="shared" si="7"/>
        <v>5.5198180090019068E-2</v>
      </c>
    </row>
    <row r="29" spans="1:16" ht="20.100000000000001" customHeight="1" x14ac:dyDescent="0.25">
      <c r="A29" s="8" t="s">
        <v>190</v>
      </c>
      <c r="B29" s="19">
        <v>6921.02</v>
      </c>
      <c r="C29" s="140">
        <v>6060.85</v>
      </c>
      <c r="D29" s="247">
        <f t="shared" si="1"/>
        <v>1.4939297972017212E-2</v>
      </c>
      <c r="E29" s="215">
        <f t="shared" si="2"/>
        <v>1.1720325498569481E-2</v>
      </c>
      <c r="F29" s="52">
        <f>(C29-B29)/B29</f>
        <v>-0.1242837038471208</v>
      </c>
      <c r="H29" s="19">
        <v>1576.3150000000003</v>
      </c>
      <c r="I29" s="140">
        <v>1358.731</v>
      </c>
      <c r="J29" s="247">
        <f t="shared" si="4"/>
        <v>1.1363016342555153E-2</v>
      </c>
      <c r="K29" s="215">
        <f t="shared" si="5"/>
        <v>9.0685050423628781E-3</v>
      </c>
      <c r="L29" s="52">
        <f>(I29-H29)/H29</f>
        <v>-0.13803332455759176</v>
      </c>
      <c r="N29" s="27">
        <f t="shared" si="0"/>
        <v>2.2775761376213337</v>
      </c>
      <c r="O29" s="152">
        <f t="shared" si="0"/>
        <v>2.2418159169093443</v>
      </c>
      <c r="P29" s="52">
        <f>(O29-N29)/N29</f>
        <v>-1.570099902317066E-2</v>
      </c>
    </row>
    <row r="30" spans="1:16" ht="20.100000000000001" customHeight="1" x14ac:dyDescent="0.25">
      <c r="A30" s="8" t="s">
        <v>200</v>
      </c>
      <c r="B30" s="19">
        <v>2676.49</v>
      </c>
      <c r="C30" s="140">
        <v>4979.3999999999996</v>
      </c>
      <c r="D30" s="247">
        <f t="shared" si="1"/>
        <v>5.7773105162424523E-3</v>
      </c>
      <c r="E30" s="215">
        <f t="shared" si="2"/>
        <v>9.6290435809460503E-3</v>
      </c>
      <c r="F30" s="52">
        <f t="shared" si="3"/>
        <v>0.86042167166699668</v>
      </c>
      <c r="H30" s="19">
        <v>607.85</v>
      </c>
      <c r="I30" s="140">
        <v>1053.6989999999996</v>
      </c>
      <c r="J30" s="247">
        <f t="shared" si="4"/>
        <v>4.3817444380229512E-3</v>
      </c>
      <c r="K30" s="215">
        <f t="shared" si="5"/>
        <v>7.0326464139205767E-3</v>
      </c>
      <c r="L30" s="52">
        <f t="shared" si="6"/>
        <v>0.73348523484412198</v>
      </c>
      <c r="N30" s="27">
        <f t="shared" si="0"/>
        <v>2.2710714405807608</v>
      </c>
      <c r="O30" s="152">
        <f t="shared" si="0"/>
        <v>2.116116399566212</v>
      </c>
      <c r="P30" s="52">
        <f t="shared" si="7"/>
        <v>-6.8229928062026768E-2</v>
      </c>
    </row>
    <row r="31" spans="1:16" ht="20.100000000000001" customHeight="1" x14ac:dyDescent="0.25">
      <c r="A31" s="8" t="s">
        <v>180</v>
      </c>
      <c r="B31" s="19">
        <v>4939.7800000000007</v>
      </c>
      <c r="C31" s="140">
        <v>2569.73</v>
      </c>
      <c r="D31" s="247">
        <f t="shared" si="1"/>
        <v>1.0662712336651416E-2</v>
      </c>
      <c r="E31" s="215">
        <f t="shared" si="2"/>
        <v>4.9692818735720158E-3</v>
      </c>
      <c r="F31" s="52">
        <f t="shared" si="3"/>
        <v>-0.4797885735802</v>
      </c>
      <c r="H31" s="19">
        <v>1475.6580000000006</v>
      </c>
      <c r="I31" s="140">
        <v>848.77199999999993</v>
      </c>
      <c r="J31" s="247">
        <f t="shared" si="4"/>
        <v>1.0637420801059595E-2</v>
      </c>
      <c r="K31" s="215">
        <f t="shared" si="5"/>
        <v>5.6649131887153703E-3</v>
      </c>
      <c r="L31" s="52">
        <f t="shared" si="6"/>
        <v>-0.42481794562154673</v>
      </c>
      <c r="N31" s="27">
        <f t="shared" si="0"/>
        <v>2.9872949807481315</v>
      </c>
      <c r="O31" s="152">
        <f t="shared" si="0"/>
        <v>3.3029617897600132</v>
      </c>
      <c r="P31" s="52">
        <f t="shared" si="7"/>
        <v>0.10566978187498137</v>
      </c>
    </row>
    <row r="32" spans="1:16" ht="20.100000000000001" customHeight="1" thickBot="1" x14ac:dyDescent="0.3">
      <c r="A32" s="8" t="s">
        <v>17</v>
      </c>
      <c r="B32" s="19">
        <f>B33-SUM(B7:B31)</f>
        <v>32222.859999999928</v>
      </c>
      <c r="C32" s="140">
        <f>C33-SUM(C7:C31)</f>
        <v>32063.260000000009</v>
      </c>
      <c r="D32" s="247">
        <f t="shared" si="1"/>
        <v>6.9554329715936877E-2</v>
      </c>
      <c r="E32" s="215">
        <f t="shared" si="2"/>
        <v>6.2003158590835113E-2</v>
      </c>
      <c r="F32" s="52">
        <f t="shared" si="3"/>
        <v>-4.9530054129248262E-3</v>
      </c>
      <c r="H32" s="19">
        <f>H33-SUM(H7:H31)</f>
        <v>9374.6459999999206</v>
      </c>
      <c r="I32" s="140">
        <f>I33-SUM(I7:I31)</f>
        <v>9196.6829999999318</v>
      </c>
      <c r="J32" s="247">
        <f t="shared" si="4"/>
        <v>6.7578025777632236E-2</v>
      </c>
      <c r="K32" s="215">
        <f t="shared" si="5"/>
        <v>6.1380925406509704E-2</v>
      </c>
      <c r="L32" s="52">
        <f t="shared" si="6"/>
        <v>-1.8983436814573085E-2</v>
      </c>
      <c r="N32" s="27">
        <f t="shared" si="0"/>
        <v>2.9093153121727684</v>
      </c>
      <c r="O32" s="152">
        <f t="shared" si="0"/>
        <v>2.8682931804189371</v>
      </c>
      <c r="P32" s="52">
        <f t="shared" si="7"/>
        <v>-1.4100270115855773E-2</v>
      </c>
    </row>
    <row r="33" spans="1:16" ht="26.25" customHeight="1" thickBot="1" x14ac:dyDescent="0.3">
      <c r="A33" s="12" t="s">
        <v>18</v>
      </c>
      <c r="B33" s="17">
        <v>463276.11999999988</v>
      </c>
      <c r="C33" s="145">
        <v>517123.00999999995</v>
      </c>
      <c r="D33" s="243">
        <f>SUM(D7:D32)</f>
        <v>0.99999999999999989</v>
      </c>
      <c r="E33" s="244">
        <f>SUM(E7:E32)</f>
        <v>1.0000000000000004</v>
      </c>
      <c r="F33" s="57">
        <f t="shared" si="3"/>
        <v>0.11623066174876462</v>
      </c>
      <c r="G33" s="1"/>
      <c r="H33" s="17">
        <v>138723.2889999999</v>
      </c>
      <c r="I33" s="145">
        <v>149829.65699999995</v>
      </c>
      <c r="J33" s="243">
        <f>SUM(J7:J32)</f>
        <v>1</v>
      </c>
      <c r="K33" s="244">
        <f>SUM(K7:K32)</f>
        <v>0.99999999999999989</v>
      </c>
      <c r="L33" s="57">
        <f t="shared" si="6"/>
        <v>8.0061308234986084E-2</v>
      </c>
      <c r="N33" s="29">
        <f t="shared" si="0"/>
        <v>2.9943975743882492</v>
      </c>
      <c r="O33" s="146">
        <f t="shared" si="0"/>
        <v>2.8973697573426476</v>
      </c>
      <c r="P33" s="57">
        <f t="shared" si="7"/>
        <v>-3.2403117700702866E-2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F37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174</v>
      </c>
      <c r="B39" s="39">
        <v>36864.650000000009</v>
      </c>
      <c r="C39" s="147">
        <v>41763.080000000016</v>
      </c>
      <c r="D39" s="247">
        <f t="shared" ref="D39:D61" si="8">B39/$B$62</f>
        <v>0.18892581343546136</v>
      </c>
      <c r="E39" s="246">
        <f t="shared" ref="E39:E61" si="9">C39/$C$62</f>
        <v>0.21603760184081922</v>
      </c>
      <c r="F39" s="52">
        <f>(C39-B39)/B39</f>
        <v>0.13287607504750504</v>
      </c>
      <c r="H39" s="39">
        <v>8855.6809999999987</v>
      </c>
      <c r="I39" s="147">
        <v>9925.1600000000035</v>
      </c>
      <c r="J39" s="247">
        <f t="shared" ref="J39:J61" si="10">H39/$H$62</f>
        <v>0.17501659911209475</v>
      </c>
      <c r="K39" s="246">
        <f t="shared" ref="K39:K61" si="11">I39/$I$62</f>
        <v>0.20292058636132312</v>
      </c>
      <c r="L39" s="52">
        <f>(I39-H39)/H39</f>
        <v>0.1207675615235017</v>
      </c>
      <c r="N39" s="27">
        <f t="shared" ref="N39:O62" si="12">(H39/B39)*10</f>
        <v>2.4022148589502401</v>
      </c>
      <c r="O39" s="151">
        <f t="shared" si="12"/>
        <v>2.3765392782333103</v>
      </c>
      <c r="P39" s="61">
        <f t="shared" si="7"/>
        <v>-1.0688294854753297E-2</v>
      </c>
    </row>
    <row r="40" spans="1:16" ht="20.100000000000001" customHeight="1" x14ac:dyDescent="0.25">
      <c r="A40" s="38" t="s">
        <v>171</v>
      </c>
      <c r="B40" s="19">
        <v>30483.25</v>
      </c>
      <c r="C40" s="140">
        <v>31708.86</v>
      </c>
      <c r="D40" s="247">
        <f t="shared" si="8"/>
        <v>0.15622209358847911</v>
      </c>
      <c r="E40" s="215">
        <f t="shared" si="9"/>
        <v>0.16402779851261631</v>
      </c>
      <c r="F40" s="52">
        <f t="shared" ref="F40:F62" si="13">(C40-B40)/B40</f>
        <v>4.020601477860794E-2</v>
      </c>
      <c r="H40" s="19">
        <v>8160.4899999999989</v>
      </c>
      <c r="I40" s="140">
        <v>7938.630000000001</v>
      </c>
      <c r="J40" s="247">
        <f t="shared" si="10"/>
        <v>0.16127739999761262</v>
      </c>
      <c r="K40" s="215">
        <f t="shared" si="11"/>
        <v>0.16230584237489273</v>
      </c>
      <c r="L40" s="52">
        <f t="shared" ref="L40:L62" si="14">(I40-H40)/H40</f>
        <v>-2.718709293191927E-2</v>
      </c>
      <c r="N40" s="27">
        <f t="shared" si="12"/>
        <v>2.6770406698760789</v>
      </c>
      <c r="O40" s="152">
        <f t="shared" si="12"/>
        <v>2.5035999402059868</v>
      </c>
      <c r="P40" s="52">
        <f t="shared" si="7"/>
        <v>-6.4788231132148169E-2</v>
      </c>
    </row>
    <row r="41" spans="1:16" ht="20.100000000000001" customHeight="1" x14ac:dyDescent="0.25">
      <c r="A41" s="38" t="s">
        <v>179</v>
      </c>
      <c r="B41" s="19">
        <v>26084.33</v>
      </c>
      <c r="C41" s="140">
        <v>21039.58</v>
      </c>
      <c r="D41" s="247">
        <f t="shared" si="8"/>
        <v>0.13367828700853004</v>
      </c>
      <c r="E41" s="215">
        <f t="shared" si="9"/>
        <v>0.1088363312030162</v>
      </c>
      <c r="F41" s="52">
        <f t="shared" si="13"/>
        <v>-0.19340155564662767</v>
      </c>
      <c r="H41" s="19">
        <v>6645.8469999999979</v>
      </c>
      <c r="I41" s="140">
        <v>5249.8670000000002</v>
      </c>
      <c r="J41" s="247">
        <f t="shared" si="10"/>
        <v>0.13134320671208882</v>
      </c>
      <c r="K41" s="215">
        <f t="shared" si="11"/>
        <v>0.1073338958726066</v>
      </c>
      <c r="L41" s="52">
        <f t="shared" si="14"/>
        <v>-0.21005298496940994</v>
      </c>
      <c r="N41" s="27">
        <f t="shared" si="12"/>
        <v>2.5478312074720715</v>
      </c>
      <c r="O41" s="152">
        <f t="shared" si="12"/>
        <v>2.4952337451603119</v>
      </c>
      <c r="P41" s="52">
        <f t="shared" si="7"/>
        <v>-2.0644013684072163E-2</v>
      </c>
    </row>
    <row r="42" spans="1:16" ht="20.100000000000001" customHeight="1" x14ac:dyDescent="0.25">
      <c r="A42" s="38" t="s">
        <v>166</v>
      </c>
      <c r="B42" s="19">
        <v>22481.170000000006</v>
      </c>
      <c r="C42" s="140">
        <v>18984.95</v>
      </c>
      <c r="D42" s="247">
        <f t="shared" si="8"/>
        <v>0.11521263132108649</v>
      </c>
      <c r="E42" s="215">
        <f t="shared" si="9"/>
        <v>9.8207868506533985E-2</v>
      </c>
      <c r="F42" s="52">
        <f t="shared" si="13"/>
        <v>-0.1555177065962316</v>
      </c>
      <c r="H42" s="19">
        <v>5324.4120000000003</v>
      </c>
      <c r="I42" s="140">
        <v>4747.4400000000014</v>
      </c>
      <c r="J42" s="247">
        <f t="shared" si="10"/>
        <v>0.10522742186757029</v>
      </c>
      <c r="K42" s="215">
        <f t="shared" si="11"/>
        <v>9.7061740920569531E-2</v>
      </c>
      <c r="L42" s="52">
        <f t="shared" si="14"/>
        <v>-0.10836351506983284</v>
      </c>
      <c r="N42" s="27">
        <f t="shared" si="12"/>
        <v>2.3683874104417155</v>
      </c>
      <c r="O42" s="152">
        <f t="shared" si="12"/>
        <v>2.500633396453507</v>
      </c>
      <c r="P42" s="52">
        <f t="shared" si="7"/>
        <v>5.5837987243449745E-2</v>
      </c>
    </row>
    <row r="43" spans="1:16" ht="20.100000000000001" customHeight="1" x14ac:dyDescent="0.25">
      <c r="A43" s="38" t="s">
        <v>173</v>
      </c>
      <c r="B43" s="19">
        <v>15031.61</v>
      </c>
      <c r="C43" s="140">
        <v>15806.999999999998</v>
      </c>
      <c r="D43" s="247">
        <f t="shared" si="8"/>
        <v>7.7034751353793271E-2</v>
      </c>
      <c r="E43" s="215">
        <f t="shared" si="9"/>
        <v>8.1768547058737706E-2</v>
      </c>
      <c r="F43" s="52">
        <f t="shared" si="13"/>
        <v>5.1583962063943757E-2</v>
      </c>
      <c r="H43" s="19">
        <v>4050.7669999999994</v>
      </c>
      <c r="I43" s="140">
        <v>4184.7919999999995</v>
      </c>
      <c r="J43" s="247">
        <f t="shared" si="10"/>
        <v>8.0056120374650208E-2</v>
      </c>
      <c r="K43" s="215">
        <f t="shared" si="11"/>
        <v>8.5558363435972187E-2</v>
      </c>
      <c r="L43" s="52">
        <f t="shared" si="14"/>
        <v>3.3086326614194327E-2</v>
      </c>
      <c r="N43" s="27">
        <f t="shared" si="12"/>
        <v>2.6948324231403022</v>
      </c>
      <c r="O43" s="152">
        <f t="shared" si="12"/>
        <v>2.6474296197887011</v>
      </c>
      <c r="P43" s="52">
        <f t="shared" si="7"/>
        <v>-1.7590260138091427E-2</v>
      </c>
    </row>
    <row r="44" spans="1:16" ht="20.100000000000001" customHeight="1" x14ac:dyDescent="0.25">
      <c r="A44" s="38" t="s">
        <v>181</v>
      </c>
      <c r="B44" s="19">
        <v>16223.16</v>
      </c>
      <c r="C44" s="140">
        <v>18200.18</v>
      </c>
      <c r="D44" s="247">
        <f t="shared" si="8"/>
        <v>8.3141266755377821E-2</v>
      </c>
      <c r="E44" s="215">
        <f t="shared" si="9"/>
        <v>9.4148306118017153E-2</v>
      </c>
      <c r="F44" s="52">
        <f t="shared" si="13"/>
        <v>0.12186405114663237</v>
      </c>
      <c r="H44" s="19">
        <v>3682.4380000000001</v>
      </c>
      <c r="I44" s="140">
        <v>3942.2649999999999</v>
      </c>
      <c r="J44" s="247">
        <f t="shared" si="10"/>
        <v>7.2776760499971047E-2</v>
      </c>
      <c r="K44" s="215">
        <f t="shared" si="11"/>
        <v>8.0599882056482844E-2</v>
      </c>
      <c r="L44" s="52">
        <f t="shared" si="14"/>
        <v>7.0558418091492589E-2</v>
      </c>
      <c r="N44" s="27">
        <f t="shared" si="12"/>
        <v>2.2698648105547874</v>
      </c>
      <c r="O44" s="152">
        <f t="shared" si="12"/>
        <v>2.1660582477755712</v>
      </c>
      <c r="P44" s="52">
        <f t="shared" si="7"/>
        <v>-4.5732486928965775E-2</v>
      </c>
    </row>
    <row r="45" spans="1:16" ht="20.100000000000001" customHeight="1" x14ac:dyDescent="0.25">
      <c r="A45" s="38" t="s">
        <v>178</v>
      </c>
      <c r="B45" s="19">
        <v>12299.49</v>
      </c>
      <c r="C45" s="140">
        <v>12492.69</v>
      </c>
      <c r="D45" s="247">
        <f t="shared" si="8"/>
        <v>6.3033045291120957E-2</v>
      </c>
      <c r="E45" s="215">
        <f t="shared" si="9"/>
        <v>6.462384450909231E-2</v>
      </c>
      <c r="F45" s="52">
        <f t="shared" si="13"/>
        <v>1.5707968379176759E-2</v>
      </c>
      <c r="H45" s="19">
        <v>3145.7159999999999</v>
      </c>
      <c r="I45" s="140">
        <v>3044.8959999999997</v>
      </c>
      <c r="J45" s="247">
        <f t="shared" si="10"/>
        <v>6.2169416004540172E-2</v>
      </c>
      <c r="K45" s="215">
        <f t="shared" si="11"/>
        <v>6.2253110451544066E-2</v>
      </c>
      <c r="L45" s="52">
        <f t="shared" si="14"/>
        <v>-3.2049937120833594E-2</v>
      </c>
      <c r="N45" s="27">
        <f t="shared" si="12"/>
        <v>2.5575987297034271</v>
      </c>
      <c r="O45" s="152">
        <f t="shared" si="12"/>
        <v>2.437342157693819</v>
      </c>
      <c r="P45" s="52">
        <f t="shared" si="7"/>
        <v>-4.7019327392124839E-2</v>
      </c>
    </row>
    <row r="46" spans="1:16" ht="20.100000000000001" customHeight="1" x14ac:dyDescent="0.25">
      <c r="A46" s="38" t="s">
        <v>183</v>
      </c>
      <c r="B46" s="19">
        <v>6281.49</v>
      </c>
      <c r="C46" s="140">
        <v>5998.58</v>
      </c>
      <c r="D46" s="247">
        <f t="shared" si="8"/>
        <v>3.2191696051277197E-2</v>
      </c>
      <c r="E46" s="215">
        <f t="shared" si="9"/>
        <v>3.1030250586170868E-2</v>
      </c>
      <c r="F46" s="52">
        <f t="shared" si="13"/>
        <v>-4.5038677129152459E-2</v>
      </c>
      <c r="H46" s="19">
        <v>2257.8859999999991</v>
      </c>
      <c r="I46" s="140">
        <v>2225.0319999999997</v>
      </c>
      <c r="J46" s="247">
        <f t="shared" si="10"/>
        <v>4.462305371013376E-2</v>
      </c>
      <c r="K46" s="215">
        <f t="shared" si="11"/>
        <v>4.5490933961035117E-2</v>
      </c>
      <c r="L46" s="52">
        <f t="shared" si="14"/>
        <v>-1.4550778914435614E-2</v>
      </c>
      <c r="N46" s="27">
        <f t="shared" si="12"/>
        <v>3.5945070357510707</v>
      </c>
      <c r="O46" s="152">
        <f t="shared" si="12"/>
        <v>3.709264525937805</v>
      </c>
      <c r="P46" s="52">
        <f t="shared" si="7"/>
        <v>3.1925793730643172E-2</v>
      </c>
    </row>
    <row r="47" spans="1:16" ht="20.100000000000001" customHeight="1" x14ac:dyDescent="0.25">
      <c r="A47" s="38" t="s">
        <v>175</v>
      </c>
      <c r="B47" s="19">
        <v>7452.8799999999992</v>
      </c>
      <c r="C47" s="140">
        <v>6712.5499999999984</v>
      </c>
      <c r="D47" s="247">
        <f t="shared" si="8"/>
        <v>3.8194894470363366E-2</v>
      </c>
      <c r="E47" s="215">
        <f t="shared" si="9"/>
        <v>3.4723569340110692E-2</v>
      </c>
      <c r="F47" s="52">
        <f t="shared" si="13"/>
        <v>-9.9334753813291099E-2</v>
      </c>
      <c r="H47" s="19">
        <v>2433.96</v>
      </c>
      <c r="I47" s="140">
        <v>1998.2779999999996</v>
      </c>
      <c r="J47" s="247">
        <f t="shared" si="10"/>
        <v>4.810283947387832E-2</v>
      </c>
      <c r="K47" s="215">
        <f t="shared" si="11"/>
        <v>4.085493266334566E-2</v>
      </c>
      <c r="L47" s="52">
        <f t="shared" si="14"/>
        <v>-0.17900129829578154</v>
      </c>
      <c r="N47" s="27">
        <f t="shared" si="12"/>
        <v>3.2657979197303599</v>
      </c>
      <c r="O47" s="152">
        <f t="shared" si="12"/>
        <v>2.9769282910369381</v>
      </c>
      <c r="P47" s="52">
        <f t="shared" si="7"/>
        <v>-8.8453001622731231E-2</v>
      </c>
    </row>
    <row r="48" spans="1:16" ht="20.100000000000001" customHeight="1" x14ac:dyDescent="0.25">
      <c r="A48" s="38" t="s">
        <v>186</v>
      </c>
      <c r="B48" s="19">
        <v>4300.5</v>
      </c>
      <c r="C48" s="140">
        <v>6532.5199999999986</v>
      </c>
      <c r="D48" s="247">
        <f t="shared" si="8"/>
        <v>2.2039418811224343E-2</v>
      </c>
      <c r="E48" s="215">
        <f t="shared" si="9"/>
        <v>3.3792286267612145E-2</v>
      </c>
      <c r="F48" s="52">
        <f t="shared" si="13"/>
        <v>0.51901406813161233</v>
      </c>
      <c r="H48" s="19">
        <v>1231.7919999999999</v>
      </c>
      <c r="I48" s="140">
        <v>1820.26</v>
      </c>
      <c r="J48" s="247">
        <f t="shared" si="10"/>
        <v>2.4344152262653254E-2</v>
      </c>
      <c r="K48" s="215">
        <f t="shared" si="11"/>
        <v>3.7215342274589218E-2</v>
      </c>
      <c r="L48" s="52">
        <f t="shared" si="14"/>
        <v>0.47773325366620351</v>
      </c>
      <c r="N48" s="27">
        <f t="shared" si="12"/>
        <v>2.8642995000581326</v>
      </c>
      <c r="O48" s="152">
        <f t="shared" si="12"/>
        <v>2.7864591306264663</v>
      </c>
      <c r="P48" s="52">
        <f t="shared" si="7"/>
        <v>-2.7176058030972831E-2</v>
      </c>
    </row>
    <row r="49" spans="1:16" ht="20.100000000000001" customHeight="1" x14ac:dyDescent="0.25">
      <c r="A49" s="38" t="s">
        <v>190</v>
      </c>
      <c r="B49" s="19">
        <v>6921.02</v>
      </c>
      <c r="C49" s="140">
        <v>6060.85</v>
      </c>
      <c r="D49" s="247">
        <f t="shared" si="8"/>
        <v>3.5469191577923477E-2</v>
      </c>
      <c r="E49" s="215">
        <f t="shared" si="9"/>
        <v>3.1352369104887111E-2</v>
      </c>
      <c r="F49" s="52">
        <f t="shared" si="13"/>
        <v>-0.1242837038471208</v>
      </c>
      <c r="H49" s="19">
        <v>1576.3150000000003</v>
      </c>
      <c r="I49" s="140">
        <v>1358.731</v>
      </c>
      <c r="J49" s="247">
        <f t="shared" si="10"/>
        <v>3.1153029386377144E-2</v>
      </c>
      <c r="K49" s="215">
        <f t="shared" si="11"/>
        <v>2.7779349776457692E-2</v>
      </c>
      <c r="L49" s="52">
        <f t="shared" si="14"/>
        <v>-0.13803332455759176</v>
      </c>
      <c r="N49" s="27">
        <f t="shared" si="12"/>
        <v>2.2775761376213337</v>
      </c>
      <c r="O49" s="152">
        <f t="shared" si="12"/>
        <v>2.2418159169093443</v>
      </c>
      <c r="P49" s="52">
        <f t="shared" si="7"/>
        <v>-1.570099902317066E-2</v>
      </c>
    </row>
    <row r="50" spans="1:16" ht="20.100000000000001" customHeight="1" x14ac:dyDescent="0.25">
      <c r="A50" s="38" t="s">
        <v>180</v>
      </c>
      <c r="B50" s="19">
        <v>4939.7800000000007</v>
      </c>
      <c r="C50" s="140">
        <v>2569.73</v>
      </c>
      <c r="D50" s="247">
        <f t="shared" si="8"/>
        <v>2.5315633125290036E-2</v>
      </c>
      <c r="E50" s="215">
        <f t="shared" si="9"/>
        <v>1.3293040326010632E-2</v>
      </c>
      <c r="F50" s="52">
        <f t="shared" si="13"/>
        <v>-0.4797885735802</v>
      </c>
      <c r="H50" s="19">
        <v>1475.6580000000006</v>
      </c>
      <c r="I50" s="140">
        <v>848.77199999999993</v>
      </c>
      <c r="J50" s="247">
        <f t="shared" si="10"/>
        <v>2.9163724914273183E-2</v>
      </c>
      <c r="K50" s="215">
        <f t="shared" si="11"/>
        <v>1.7353202560671351E-2</v>
      </c>
      <c r="L50" s="52">
        <f t="shared" si="14"/>
        <v>-0.42481794562154673</v>
      </c>
      <c r="N50" s="27">
        <f t="shared" si="12"/>
        <v>2.9872949807481315</v>
      </c>
      <c r="O50" s="152">
        <f t="shared" si="12"/>
        <v>3.3029617897600132</v>
      </c>
      <c r="P50" s="52">
        <f t="shared" si="7"/>
        <v>0.10566978187498137</v>
      </c>
    </row>
    <row r="51" spans="1:16" ht="20.100000000000001" customHeight="1" x14ac:dyDescent="0.25">
      <c r="A51" s="38" t="s">
        <v>194</v>
      </c>
      <c r="B51" s="19">
        <v>1446.75</v>
      </c>
      <c r="C51" s="140">
        <v>1232.3199999999995</v>
      </c>
      <c r="D51" s="247">
        <f t="shared" si="8"/>
        <v>7.414377203845789E-3</v>
      </c>
      <c r="E51" s="215">
        <f t="shared" si="9"/>
        <v>6.3747084147164944E-3</v>
      </c>
      <c r="F51" s="52">
        <f t="shared" si="13"/>
        <v>-0.14821496457577366</v>
      </c>
      <c r="H51" s="19">
        <v>388.49099999999999</v>
      </c>
      <c r="I51" s="140">
        <v>336.57400000000001</v>
      </c>
      <c r="J51" s="247">
        <f t="shared" si="10"/>
        <v>7.6778255230350789E-3</v>
      </c>
      <c r="K51" s="215">
        <f t="shared" si="11"/>
        <v>6.8812788341926926E-3</v>
      </c>
      <c r="L51" s="52">
        <f t="shared" si="14"/>
        <v>-0.13363758748593912</v>
      </c>
      <c r="N51" s="27">
        <f t="shared" si="12"/>
        <v>2.6852669777086575</v>
      </c>
      <c r="O51" s="152">
        <f t="shared" si="12"/>
        <v>2.7312224097636988</v>
      </c>
      <c r="P51" s="52">
        <f t="shared" si="7"/>
        <v>1.7113915464098513E-2</v>
      </c>
    </row>
    <row r="52" spans="1:16" ht="20.100000000000001" customHeight="1" x14ac:dyDescent="0.25">
      <c r="A52" s="38" t="s">
        <v>195</v>
      </c>
      <c r="B52" s="19">
        <v>1215.9899999999998</v>
      </c>
      <c r="C52" s="140">
        <v>1250.5500000000002</v>
      </c>
      <c r="D52" s="247">
        <f t="shared" si="8"/>
        <v>6.2317667434625473E-3</v>
      </c>
      <c r="E52" s="215">
        <f t="shared" si="9"/>
        <v>6.4690109776873832E-3</v>
      </c>
      <c r="F52" s="52">
        <f t="shared" si="13"/>
        <v>2.8421286359263158E-2</v>
      </c>
      <c r="H52" s="19">
        <v>314.51499999999999</v>
      </c>
      <c r="I52" s="140">
        <v>327.14999999999992</v>
      </c>
      <c r="J52" s="247">
        <f t="shared" si="10"/>
        <v>6.2158230033060686E-3</v>
      </c>
      <c r="K52" s="215">
        <f t="shared" si="11"/>
        <v>6.6886044988803024E-3</v>
      </c>
      <c r="L52" s="52">
        <f t="shared" si="14"/>
        <v>4.0172964723462899E-2</v>
      </c>
      <c r="N52" s="27">
        <f t="shared" si="12"/>
        <v>2.5864933099778789</v>
      </c>
      <c r="O52" s="152">
        <f t="shared" si="12"/>
        <v>2.6160489384670731</v>
      </c>
      <c r="P52" s="52">
        <f t="shared" si="7"/>
        <v>1.142691085848856E-2</v>
      </c>
    </row>
    <row r="53" spans="1:16" ht="20.100000000000001" customHeight="1" x14ac:dyDescent="0.25">
      <c r="A53" s="38" t="s">
        <v>185</v>
      </c>
      <c r="B53" s="19">
        <v>654.31999999999994</v>
      </c>
      <c r="C53" s="140">
        <v>611.42999999999995</v>
      </c>
      <c r="D53" s="247">
        <f t="shared" si="8"/>
        <v>3.3532920629136868E-3</v>
      </c>
      <c r="E53" s="215">
        <f t="shared" si="9"/>
        <v>3.1628862357261974E-3</v>
      </c>
      <c r="F53" s="52">
        <f t="shared" si="13"/>
        <v>-6.5548966866365063E-2</v>
      </c>
      <c r="H53" s="19">
        <v>215.68</v>
      </c>
      <c r="I53" s="140">
        <v>189.4</v>
      </c>
      <c r="J53" s="247">
        <f t="shared" si="10"/>
        <v>4.2625270825017974E-3</v>
      </c>
      <c r="K53" s="215">
        <f t="shared" si="11"/>
        <v>3.8722961702213959E-3</v>
      </c>
      <c r="L53" s="52">
        <f t="shared" si="14"/>
        <v>-0.12184718100890207</v>
      </c>
      <c r="N53" s="27">
        <f t="shared" ref="N53:N54" si="15">(H53/B53)*10</f>
        <v>3.2962464849003545</v>
      </c>
      <c r="O53" s="152">
        <f t="shared" ref="O53:O54" si="16">(I53/C53)*10</f>
        <v>3.0976563138871178</v>
      </c>
      <c r="P53" s="52">
        <f t="shared" ref="P53:P54" si="17">(O53-N53)/N53</f>
        <v>-6.024736679218335E-2</v>
      </c>
    </row>
    <row r="54" spans="1:16" ht="20.100000000000001" customHeight="1" x14ac:dyDescent="0.25">
      <c r="A54" s="38" t="s">
        <v>197</v>
      </c>
      <c r="B54" s="19">
        <v>506.47000000000008</v>
      </c>
      <c r="C54" s="140">
        <v>360.74000000000007</v>
      </c>
      <c r="D54" s="247">
        <f t="shared" si="8"/>
        <v>2.5955829427556781E-3</v>
      </c>
      <c r="E54" s="215">
        <f t="shared" si="9"/>
        <v>1.8660837392274973E-3</v>
      </c>
      <c r="F54" s="52">
        <f t="shared" si="13"/>
        <v>-0.28773668726676799</v>
      </c>
      <c r="H54" s="19">
        <v>167.09300000000002</v>
      </c>
      <c r="I54" s="140">
        <v>158.51099999999997</v>
      </c>
      <c r="J54" s="247">
        <f t="shared" si="10"/>
        <v>3.3022924601097594E-3</v>
      </c>
      <c r="K54" s="215">
        <f t="shared" si="11"/>
        <v>3.2407684173070936E-3</v>
      </c>
      <c r="L54" s="52">
        <f t="shared" si="14"/>
        <v>-5.1360619535229184E-2</v>
      </c>
      <c r="N54" s="27">
        <f t="shared" si="15"/>
        <v>3.299168756293561</v>
      </c>
      <c r="O54" s="152">
        <f t="shared" si="16"/>
        <v>4.3940511171480825</v>
      </c>
      <c r="P54" s="52">
        <f t="shared" si="17"/>
        <v>0.33186612802570398</v>
      </c>
    </row>
    <row r="55" spans="1:16" ht="20.100000000000001" customHeight="1" x14ac:dyDescent="0.25">
      <c r="A55" s="38" t="s">
        <v>193</v>
      </c>
      <c r="B55" s="19">
        <v>508.65</v>
      </c>
      <c r="C55" s="140">
        <v>552.92000000000019</v>
      </c>
      <c r="D55" s="247">
        <f t="shared" si="8"/>
        <v>2.6067551164583795E-3</v>
      </c>
      <c r="E55" s="215">
        <f t="shared" si="9"/>
        <v>2.8602179439309971E-3</v>
      </c>
      <c r="F55" s="52">
        <f t="shared" si="13"/>
        <v>8.7034306497592084E-2</v>
      </c>
      <c r="H55" s="19">
        <v>136.68899999999999</v>
      </c>
      <c r="I55" s="140">
        <v>143.95099999999999</v>
      </c>
      <c r="J55" s="247">
        <f t="shared" si="10"/>
        <v>2.7014121122964029E-3</v>
      </c>
      <c r="K55" s="215">
        <f t="shared" si="11"/>
        <v>2.9430882048550162E-3</v>
      </c>
      <c r="L55" s="52">
        <f t="shared" si="14"/>
        <v>5.3127903488942058E-2</v>
      </c>
      <c r="N55" s="27">
        <f t="shared" ref="N55" si="18">(H55/B55)*10</f>
        <v>2.6872898849896787</v>
      </c>
      <c r="O55" s="152">
        <f t="shared" ref="O55" si="19">(I55/C55)*10</f>
        <v>2.603468856254068</v>
      </c>
      <c r="P55" s="52">
        <f t="shared" ref="P55" si="20">(O55-N55)/N55</f>
        <v>-3.1191658631176161E-2</v>
      </c>
    </row>
    <row r="56" spans="1:16" ht="20.100000000000001" customHeight="1" x14ac:dyDescent="0.25">
      <c r="A56" s="38" t="s">
        <v>192</v>
      </c>
      <c r="B56" s="19">
        <v>744.55999999999983</v>
      </c>
      <c r="C56" s="140">
        <v>373.2</v>
      </c>
      <c r="D56" s="247">
        <f t="shared" si="8"/>
        <v>3.8157585560016725E-3</v>
      </c>
      <c r="E56" s="215">
        <f t="shared" si="9"/>
        <v>1.9305384805668954E-3</v>
      </c>
      <c r="F56" s="52">
        <f t="shared" si="13"/>
        <v>-0.49876437090362086</v>
      </c>
      <c r="H56" s="19">
        <v>222.81900000000002</v>
      </c>
      <c r="I56" s="140">
        <v>133.40900000000002</v>
      </c>
      <c r="J56" s="247">
        <f t="shared" si="10"/>
        <v>4.4036165708270037E-3</v>
      </c>
      <c r="K56" s="215">
        <f t="shared" si="11"/>
        <v>2.7275562818007723E-3</v>
      </c>
      <c r="L56" s="52">
        <f t="shared" si="14"/>
        <v>-0.40126739640694908</v>
      </c>
      <c r="N56" s="27">
        <f t="shared" ref="N56" si="21">(H56/B56)*10</f>
        <v>2.9926265176748696</v>
      </c>
      <c r="O56" s="152">
        <f t="shared" ref="O56" si="22">(I56/C56)*10</f>
        <v>3.5747320471597006</v>
      </c>
      <c r="P56" s="52">
        <f t="shared" si="7"/>
        <v>0.1945132565145816</v>
      </c>
    </row>
    <row r="57" spans="1:16" ht="20.100000000000001" customHeight="1" x14ac:dyDescent="0.25">
      <c r="A57" s="38" t="s">
        <v>214</v>
      </c>
      <c r="B57" s="19">
        <v>88.04000000000002</v>
      </c>
      <c r="C57" s="140">
        <v>303.64999999999998</v>
      </c>
      <c r="D57" s="247">
        <f t="shared" si="8"/>
        <v>4.511918223788377E-4</v>
      </c>
      <c r="E57" s="215">
        <f t="shared" si="9"/>
        <v>1.5707610118546027E-3</v>
      </c>
      <c r="F57" s="52">
        <f t="shared" si="13"/>
        <v>2.4490004543389357</v>
      </c>
      <c r="H57" s="19">
        <v>37.455999999999996</v>
      </c>
      <c r="I57" s="140">
        <v>93.546999999999997</v>
      </c>
      <c r="J57" s="247">
        <f t="shared" si="10"/>
        <v>7.4025043769560136E-4</v>
      </c>
      <c r="K57" s="215">
        <f t="shared" si="11"/>
        <v>1.9125749199350628E-3</v>
      </c>
      <c r="L57" s="52">
        <f t="shared" si="14"/>
        <v>1.4975170867150793</v>
      </c>
      <c r="N57" s="27">
        <f t="shared" ref="N57" si="23">(H57/B57)*10</f>
        <v>4.2544298046342552</v>
      </c>
      <c r="O57" s="152">
        <f t="shared" ref="O57" si="24">(I57/C57)*10</f>
        <v>3.080750864482134</v>
      </c>
      <c r="P57" s="52">
        <f t="shared" ref="P57" si="25">(O57-N57)/N57</f>
        <v>-0.27587220709897692</v>
      </c>
    </row>
    <row r="58" spans="1:16" ht="20.100000000000001" customHeight="1" x14ac:dyDescent="0.25">
      <c r="A58" s="38" t="s">
        <v>217</v>
      </c>
      <c r="B58" s="19">
        <v>117.24999999999999</v>
      </c>
      <c r="C58" s="140">
        <v>281.88</v>
      </c>
      <c r="D58" s="247">
        <f t="shared" si="8"/>
        <v>6.0088870029439685E-4</v>
      </c>
      <c r="E58" s="215">
        <f t="shared" si="9"/>
        <v>1.4581462671548672E-3</v>
      </c>
      <c r="F58" s="52">
        <f t="shared" si="13"/>
        <v>1.4040938166311301</v>
      </c>
      <c r="H58" s="19">
        <v>49.833000000000013</v>
      </c>
      <c r="I58" s="140">
        <v>76.147999999999996</v>
      </c>
      <c r="J58" s="247">
        <f t="shared" si="10"/>
        <v>9.8485957020730762E-4</v>
      </c>
      <c r="K58" s="215">
        <f t="shared" si="11"/>
        <v>1.5568511550687371E-3</v>
      </c>
      <c r="L58" s="52">
        <f t="shared" si="14"/>
        <v>0.52806373286777797</v>
      </c>
      <c r="N58" s="27">
        <f t="shared" si="12"/>
        <v>4.2501492537313448</v>
      </c>
      <c r="O58" s="152">
        <f t="shared" si="12"/>
        <v>2.7014332340002838</v>
      </c>
      <c r="P58" s="52">
        <f t="shared" si="7"/>
        <v>-0.36439097247500019</v>
      </c>
    </row>
    <row r="59" spans="1:16" ht="20.100000000000001" customHeight="1" x14ac:dyDescent="0.25">
      <c r="A59" s="38" t="s">
        <v>196</v>
      </c>
      <c r="B59" s="19">
        <v>285.58000000000004</v>
      </c>
      <c r="C59" s="140">
        <v>160.72999999999996</v>
      </c>
      <c r="D59" s="247">
        <f t="shared" si="8"/>
        <v>1.4635547550539353E-3</v>
      </c>
      <c r="E59" s="215">
        <f t="shared" si="9"/>
        <v>8.3144547154747326E-4</v>
      </c>
      <c r="F59" s="52">
        <f>(C59-B59)/B59</f>
        <v>-0.43718047482316713</v>
      </c>
      <c r="H59" s="19">
        <v>133.84900000000002</v>
      </c>
      <c r="I59" s="140">
        <v>47.083000000000006</v>
      </c>
      <c r="J59" s="247">
        <f t="shared" si="10"/>
        <v>2.6452846228940245E-3</v>
      </c>
      <c r="K59" s="215">
        <f t="shared" si="11"/>
        <v>9.6261520898909187E-4</v>
      </c>
      <c r="L59" s="52">
        <f>(I59-H59)/H59</f>
        <v>-0.64823793976794752</v>
      </c>
      <c r="N59" s="27">
        <f t="shared" si="12"/>
        <v>4.6869178513901533</v>
      </c>
      <c r="O59" s="152">
        <f t="shared" si="12"/>
        <v>2.9293224662477457</v>
      </c>
      <c r="P59" s="52">
        <f>(O59-N59)/N59</f>
        <v>-0.37500025408405646</v>
      </c>
    </row>
    <row r="60" spans="1:16" ht="20.100000000000001" customHeight="1" x14ac:dyDescent="0.25">
      <c r="A60" s="38" t="s">
        <v>191</v>
      </c>
      <c r="B60" s="19">
        <v>114.57000000000001</v>
      </c>
      <c r="C60" s="140">
        <v>123.70999999999997</v>
      </c>
      <c r="D60" s="247">
        <f t="shared" si="8"/>
        <v>5.8715410143052511E-4</v>
      </c>
      <c r="E60" s="215">
        <f t="shared" si="9"/>
        <v>6.3994350329831342E-4</v>
      </c>
      <c r="F60" s="52">
        <f>(C60-B60)/B60</f>
        <v>7.9776555817403838E-2</v>
      </c>
      <c r="H60" s="19">
        <v>46.517999999999994</v>
      </c>
      <c r="I60" s="140">
        <v>41.710999999999999</v>
      </c>
      <c r="J60" s="247">
        <f t="shared" si="10"/>
        <v>9.1934456057037549E-4</v>
      </c>
      <c r="K60" s="215">
        <f t="shared" si="11"/>
        <v>8.5278429543877835E-4</v>
      </c>
      <c r="L60" s="52">
        <f>(I60-H60)/H60</f>
        <v>-0.10333634292101973</v>
      </c>
      <c r="N60" s="27">
        <f t="shared" si="12"/>
        <v>4.0602251898402715</v>
      </c>
      <c r="O60" s="152">
        <f t="shared" si="12"/>
        <v>3.3716756931533434</v>
      </c>
      <c r="P60" s="52">
        <f>(O60-N60)/N60</f>
        <v>-0.16958406602910997</v>
      </c>
    </row>
    <row r="61" spans="1:16" ht="20.100000000000001" customHeight="1" thickBot="1" x14ac:dyDescent="0.3">
      <c r="A61" s="8" t="s">
        <v>17</v>
      </c>
      <c r="B61" s="19">
        <f>B62-SUM(B39:B60)</f>
        <v>82.140000000043074</v>
      </c>
      <c r="C61" s="140">
        <f>C62-SUM(C39:C60)</f>
        <v>192.23999999999069</v>
      </c>
      <c r="D61" s="247">
        <f t="shared" si="8"/>
        <v>4.2095520547725076E-4</v>
      </c>
      <c r="E61" s="215">
        <f t="shared" si="9"/>
        <v>9.9444458066495723E-4</v>
      </c>
      <c r="F61" s="52">
        <f t="shared" si="13"/>
        <v>1.340394448501216</v>
      </c>
      <c r="H61" s="19">
        <f>H62-SUM(H39:H60)</f>
        <v>45.186999999990803</v>
      </c>
      <c r="I61" s="140">
        <f>I62-SUM(I39:I60)</f>
        <v>79.940999999998894</v>
      </c>
      <c r="J61" s="247">
        <f t="shared" si="10"/>
        <v>8.9303974071295222E-4</v>
      </c>
      <c r="K61" s="215">
        <f t="shared" si="11"/>
        <v>1.6343993038208252E-3</v>
      </c>
      <c r="L61" s="52">
        <f t="shared" si="14"/>
        <v>0.7691150109548136</v>
      </c>
      <c r="N61" s="27">
        <f t="shared" si="12"/>
        <v>5.5012174336458619</v>
      </c>
      <c r="O61" s="152">
        <f t="shared" si="12"/>
        <v>4.1583957553060111</v>
      </c>
      <c r="P61" s="52">
        <f t="shared" si="7"/>
        <v>-0.2440953651689991</v>
      </c>
    </row>
    <row r="62" spans="1:16" ht="26.25" customHeight="1" thickBot="1" x14ac:dyDescent="0.3">
      <c r="A62" s="12" t="s">
        <v>18</v>
      </c>
      <c r="B62" s="17">
        <v>195127.65000000002</v>
      </c>
      <c r="C62" s="145">
        <v>193313.94</v>
      </c>
      <c r="D62" s="253">
        <f>SUM(D39:D61)</f>
        <v>1</v>
      </c>
      <c r="E62" s="254">
        <f>SUM(E39:E61)</f>
        <v>1</v>
      </c>
      <c r="F62" s="57">
        <f t="shared" si="13"/>
        <v>-9.2949922781318823E-3</v>
      </c>
      <c r="G62" s="1"/>
      <c r="H62" s="17">
        <v>50599.09199999999</v>
      </c>
      <c r="I62" s="145">
        <v>48911.54800000001</v>
      </c>
      <c r="J62" s="253">
        <f>SUM(J39:J61)</f>
        <v>0.99999999999999989</v>
      </c>
      <c r="K62" s="254">
        <f>SUM(K39:K61)</f>
        <v>0.99999999999999978</v>
      </c>
      <c r="L62" s="57">
        <f t="shared" si="14"/>
        <v>-3.335127041410111E-2</v>
      </c>
      <c r="M62" s="1"/>
      <c r="N62" s="29">
        <f t="shared" si="12"/>
        <v>2.5931277294632507</v>
      </c>
      <c r="O62" s="146">
        <f t="shared" si="12"/>
        <v>2.5301614565405894</v>
      </c>
      <c r="P62" s="57">
        <f t="shared" si="7"/>
        <v>-2.428197894273976E-2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F66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167</v>
      </c>
      <c r="B68" s="39">
        <v>55591.549999999996</v>
      </c>
      <c r="C68" s="147">
        <v>60963.18</v>
      </c>
      <c r="D68" s="247">
        <f>B68/$B$96</f>
        <v>0.20731630503056764</v>
      </c>
      <c r="E68" s="246">
        <f>C68/$C$96</f>
        <v>0.18826890797098425</v>
      </c>
      <c r="F68" s="61">
        <f t="shared" ref="F68:F87" si="26">(C68-B68)/B68</f>
        <v>9.6626735538044989E-2</v>
      </c>
      <c r="H68" s="19">
        <v>17824.489000000005</v>
      </c>
      <c r="I68" s="147">
        <v>18716.249999999996</v>
      </c>
      <c r="J68" s="245">
        <f>H68/$H$96</f>
        <v>0.20226554801968874</v>
      </c>
      <c r="K68" s="246">
        <f>I68/$I$96</f>
        <v>0.18545977709510994</v>
      </c>
      <c r="L68" s="61">
        <f>(I68-H68)/H68</f>
        <v>5.0030101844714375E-2</v>
      </c>
      <c r="N68" s="41">
        <f>(H68/B68)*10</f>
        <v>3.206330638379395</v>
      </c>
      <c r="O68" s="149">
        <f t="shared" ref="N68:O96" si="27">(I68/C68)*10</f>
        <v>3.0700908318758957</v>
      </c>
      <c r="P68" s="61">
        <f t="shared" si="7"/>
        <v>-4.2490878786088086E-2</v>
      </c>
    </row>
    <row r="69" spans="1:16" ht="20.100000000000001" customHeight="1" x14ac:dyDescent="0.25">
      <c r="A69" s="38" t="s">
        <v>168</v>
      </c>
      <c r="B69" s="19">
        <v>51716.809999999983</v>
      </c>
      <c r="C69" s="140">
        <v>56664.179999999993</v>
      </c>
      <c r="D69" s="247">
        <f t="shared" ref="D69:D95" si="28">B69/$B$96</f>
        <v>0.19286632513696611</v>
      </c>
      <c r="E69" s="215">
        <f t="shared" ref="E69:E95" si="29">C69/$C$96</f>
        <v>0.17499256583516945</v>
      </c>
      <c r="F69" s="52">
        <f t="shared" si="26"/>
        <v>9.5662706187794863E-2</v>
      </c>
      <c r="H69" s="19">
        <v>17120.040999999997</v>
      </c>
      <c r="I69" s="140">
        <v>18659.217000000001</v>
      </c>
      <c r="J69" s="214">
        <f>H69/$H$96</f>
        <v>0.19427173900943465</v>
      </c>
      <c r="K69" s="215">
        <f t="shared" ref="K69:K96" si="30">I69/$I$96</f>
        <v>0.18489463570903822</v>
      </c>
      <c r="L69" s="52">
        <f>(I69-H69)/H69</f>
        <v>8.9904924877224499E-2</v>
      </c>
      <c r="N69" s="40">
        <f>(H69/B69)*10</f>
        <v>3.3103435807428965</v>
      </c>
      <c r="O69" s="143">
        <f t="shared" si="27"/>
        <v>3.2929475022845125</v>
      </c>
      <c r="P69" s="52">
        <f t="shared" si="7"/>
        <v>-5.255067346961009E-3</v>
      </c>
    </row>
    <row r="70" spans="1:16" ht="20.100000000000001" customHeight="1" x14ac:dyDescent="0.25">
      <c r="A70" s="38" t="s">
        <v>170</v>
      </c>
      <c r="B70" s="19">
        <v>31435.100000000006</v>
      </c>
      <c r="C70" s="140">
        <v>32133.729999999996</v>
      </c>
      <c r="D70" s="247">
        <f t="shared" si="28"/>
        <v>0.11723020459523792</v>
      </c>
      <c r="E70" s="215">
        <f t="shared" si="29"/>
        <v>9.9236658194904778E-2</v>
      </c>
      <c r="F70" s="52">
        <f t="shared" si="26"/>
        <v>2.2224519724765947E-2</v>
      </c>
      <c r="H70" s="19">
        <v>11433.110999999999</v>
      </c>
      <c r="I70" s="140">
        <v>12265.820000000003</v>
      </c>
      <c r="J70" s="214">
        <f t="shared" ref="J70:J96" si="31">H70/$H$96</f>
        <v>0.12973861197282743</v>
      </c>
      <c r="K70" s="215">
        <f t="shared" si="30"/>
        <v>0.12154230912115099</v>
      </c>
      <c r="L70" s="52">
        <f t="shared" ref="L70:L87" si="32">(I70-H70)/H70</f>
        <v>7.2833107279375184E-2</v>
      </c>
      <c r="N70" s="40">
        <f t="shared" si="27"/>
        <v>3.6370525304516277</v>
      </c>
      <c r="O70" s="143">
        <f t="shared" si="27"/>
        <v>3.8171167804048904</v>
      </c>
      <c r="P70" s="52">
        <f t="shared" si="7"/>
        <v>4.9508289595944728E-2</v>
      </c>
    </row>
    <row r="71" spans="1:16" ht="20.100000000000001" customHeight="1" x14ac:dyDescent="0.25">
      <c r="A71" s="38" t="s">
        <v>169</v>
      </c>
      <c r="B71" s="19">
        <v>37258.549999999996</v>
      </c>
      <c r="C71" s="140">
        <v>40283.160000000003</v>
      </c>
      <c r="D71" s="247">
        <f t="shared" si="28"/>
        <v>0.13894746444012904</v>
      </c>
      <c r="E71" s="215">
        <f t="shared" si="29"/>
        <v>0.12440405081920652</v>
      </c>
      <c r="F71" s="52">
        <f t="shared" si="26"/>
        <v>8.117895087167934E-2</v>
      </c>
      <c r="H71" s="19">
        <v>10925.917999999998</v>
      </c>
      <c r="I71" s="140">
        <v>12094.087000000001</v>
      </c>
      <c r="J71" s="214">
        <f t="shared" si="31"/>
        <v>0.12398317796870253</v>
      </c>
      <c r="K71" s="215">
        <f t="shared" si="30"/>
        <v>0.11984060264149429</v>
      </c>
      <c r="L71" s="52">
        <f t="shared" si="32"/>
        <v>0.10691724027216787</v>
      </c>
      <c r="N71" s="40">
        <f t="shared" si="27"/>
        <v>2.9324592610286766</v>
      </c>
      <c r="O71" s="143">
        <f t="shared" si="27"/>
        <v>3.0022686899438873</v>
      </c>
      <c r="P71" s="52">
        <f t="shared" si="7"/>
        <v>2.3805762570328858E-2</v>
      </c>
    </row>
    <row r="72" spans="1:16" ht="20.100000000000001" customHeight="1" x14ac:dyDescent="0.25">
      <c r="A72" s="38" t="s">
        <v>172</v>
      </c>
      <c r="B72" s="19">
        <v>11673.740000000002</v>
      </c>
      <c r="C72" s="140">
        <v>55944.349999999991</v>
      </c>
      <c r="D72" s="247">
        <f t="shared" si="28"/>
        <v>4.3534613492294046E-2</v>
      </c>
      <c r="E72" s="215">
        <f t="shared" si="29"/>
        <v>0.17276955830792506</v>
      </c>
      <c r="F72" s="52">
        <f t="shared" si="26"/>
        <v>3.7923244821282625</v>
      </c>
      <c r="H72" s="19">
        <v>2486.1099999999997</v>
      </c>
      <c r="I72" s="140">
        <v>11794.910999999996</v>
      </c>
      <c r="J72" s="214">
        <f t="shared" si="31"/>
        <v>2.8211434369155165E-2</v>
      </c>
      <c r="K72" s="215">
        <f t="shared" si="30"/>
        <v>0.11687606037088946</v>
      </c>
      <c r="L72" s="52">
        <f t="shared" si="32"/>
        <v>3.7443238633849658</v>
      </c>
      <c r="N72" s="40">
        <f t="shared" si="27"/>
        <v>2.1296602459880032</v>
      </c>
      <c r="O72" s="143">
        <f t="shared" si="27"/>
        <v>2.1083292593443304</v>
      </c>
      <c r="P72" s="52">
        <f t="shared" ref="P72:P90" si="33">(O72-N72)/N72</f>
        <v>-1.0016145384625353E-2</v>
      </c>
    </row>
    <row r="73" spans="1:16" ht="20.100000000000001" customHeight="1" x14ac:dyDescent="0.25">
      <c r="A73" s="38" t="s">
        <v>177</v>
      </c>
      <c r="B73" s="19">
        <v>18642.650000000001</v>
      </c>
      <c r="C73" s="140">
        <v>15068.249999999998</v>
      </c>
      <c r="D73" s="247">
        <f t="shared" si="28"/>
        <v>6.9523611303842256E-2</v>
      </c>
      <c r="E73" s="215">
        <f t="shared" si="29"/>
        <v>4.6534366687134482E-2</v>
      </c>
      <c r="F73" s="52">
        <f t="shared" si="26"/>
        <v>-0.19173239855921786</v>
      </c>
      <c r="H73" s="19">
        <v>8250.1440000000021</v>
      </c>
      <c r="I73" s="140">
        <v>6491.8009999999986</v>
      </c>
      <c r="J73" s="214">
        <f t="shared" si="31"/>
        <v>9.3619508385421144E-2</v>
      </c>
      <c r="K73" s="215">
        <f t="shared" si="30"/>
        <v>6.4327414220573656E-2</v>
      </c>
      <c r="L73" s="52">
        <f t="shared" si="32"/>
        <v>-0.21312876478277265</v>
      </c>
      <c r="N73" s="40">
        <f t="shared" si="27"/>
        <v>4.4254137689652495</v>
      </c>
      <c r="O73" s="143">
        <f t="shared" si="27"/>
        <v>4.308264728817214</v>
      </c>
      <c r="P73" s="52">
        <f t="shared" si="33"/>
        <v>-2.6471884046093911E-2</v>
      </c>
    </row>
    <row r="74" spans="1:16" ht="20.100000000000001" customHeight="1" x14ac:dyDescent="0.25">
      <c r="A74" s="38" t="s">
        <v>182</v>
      </c>
      <c r="B74" s="19">
        <v>10757.72</v>
      </c>
      <c r="C74" s="140">
        <v>11813.989999999998</v>
      </c>
      <c r="D74" s="247">
        <f t="shared" si="28"/>
        <v>4.011852090746594E-2</v>
      </c>
      <c r="E74" s="215">
        <f t="shared" si="29"/>
        <v>3.6484432014211331E-2</v>
      </c>
      <c r="F74" s="52">
        <f t="shared" si="26"/>
        <v>9.8187162335513348E-2</v>
      </c>
      <c r="H74" s="19">
        <v>2815.4879999999994</v>
      </c>
      <c r="I74" s="140">
        <v>3387.7209999999995</v>
      </c>
      <c r="J74" s="214">
        <f t="shared" si="31"/>
        <v>3.194909112193102E-2</v>
      </c>
      <c r="K74" s="215">
        <f t="shared" si="30"/>
        <v>3.3569009898907258E-2</v>
      </c>
      <c r="L74" s="52">
        <f t="shared" si="32"/>
        <v>0.20324469505819251</v>
      </c>
      <c r="N74" s="40">
        <f t="shared" si="27"/>
        <v>2.6171791048660866</v>
      </c>
      <c r="O74" s="143">
        <f t="shared" si="27"/>
        <v>2.8675502518624105</v>
      </c>
      <c r="P74" s="52">
        <f t="shared" si="33"/>
        <v>9.5664506311704894E-2</v>
      </c>
    </row>
    <row r="75" spans="1:16" ht="20.100000000000001" customHeight="1" x14ac:dyDescent="0.25">
      <c r="A75" s="38" t="s">
        <v>176</v>
      </c>
      <c r="B75" s="19">
        <v>11308.439999999999</v>
      </c>
      <c r="C75" s="140">
        <v>7031.36</v>
      </c>
      <c r="D75" s="247">
        <f t="shared" si="28"/>
        <v>4.2172308497602104E-2</v>
      </c>
      <c r="E75" s="215">
        <f t="shared" si="29"/>
        <v>2.171452454991455E-2</v>
      </c>
      <c r="F75" s="52">
        <f t="shared" si="26"/>
        <v>-0.37822016122471352</v>
      </c>
      <c r="H75" s="19">
        <v>3761.9789999999998</v>
      </c>
      <c r="I75" s="140">
        <v>2612.8630000000007</v>
      </c>
      <c r="J75" s="214">
        <f t="shared" si="31"/>
        <v>4.2689512393514359E-2</v>
      </c>
      <c r="K75" s="215">
        <f t="shared" si="30"/>
        <v>2.5890923104791849E-2</v>
      </c>
      <c r="L75" s="52">
        <f t="shared" si="32"/>
        <v>-0.30545518728307602</v>
      </c>
      <c r="N75" s="40">
        <f t="shared" si="27"/>
        <v>3.3267002345151058</v>
      </c>
      <c r="O75" s="143">
        <f t="shared" si="27"/>
        <v>3.7160136872525387</v>
      </c>
      <c r="P75" s="52">
        <f t="shared" si="33"/>
        <v>0.11702691114102698</v>
      </c>
    </row>
    <row r="76" spans="1:16" ht="20.100000000000001" customHeight="1" x14ac:dyDescent="0.25">
      <c r="A76" s="38" t="s">
        <v>188</v>
      </c>
      <c r="B76" s="19">
        <v>4135.2</v>
      </c>
      <c r="C76" s="140">
        <v>4731.1799999999994</v>
      </c>
      <c r="D76" s="247">
        <f t="shared" si="28"/>
        <v>1.5421307457021855E-2</v>
      </c>
      <c r="E76" s="215">
        <f t="shared" si="29"/>
        <v>1.4611017535734868E-2</v>
      </c>
      <c r="F76" s="52">
        <f t="shared" si="26"/>
        <v>0.14412362159024947</v>
      </c>
      <c r="H76" s="19">
        <v>1698.0290000000002</v>
      </c>
      <c r="I76" s="140">
        <v>1919.7790000000002</v>
      </c>
      <c r="J76" s="214">
        <f t="shared" si="31"/>
        <v>1.9268589760880327E-2</v>
      </c>
      <c r="K76" s="215">
        <f t="shared" si="30"/>
        <v>1.9023136868329561E-2</v>
      </c>
      <c r="L76" s="52">
        <f t="shared" si="32"/>
        <v>0.13059258705240015</v>
      </c>
      <c r="N76" s="40">
        <f t="shared" si="27"/>
        <v>4.1062802282840014</v>
      </c>
      <c r="O76" s="143">
        <f t="shared" si="27"/>
        <v>4.0577171022873797</v>
      </c>
      <c r="P76" s="52">
        <f t="shared" si="33"/>
        <v>-1.182654940647245E-2</v>
      </c>
    </row>
    <row r="77" spans="1:16" ht="20.100000000000001" customHeight="1" x14ac:dyDescent="0.25">
      <c r="A77" s="38" t="s">
        <v>187</v>
      </c>
      <c r="B77" s="19">
        <v>3976.3799999999997</v>
      </c>
      <c r="C77" s="140">
        <v>4473.2300000000005</v>
      </c>
      <c r="D77" s="247">
        <f t="shared" si="28"/>
        <v>1.4829023637539311E-2</v>
      </c>
      <c r="E77" s="215">
        <f t="shared" si="29"/>
        <v>1.3814406125189763E-2</v>
      </c>
      <c r="F77" s="52">
        <f t="shared" si="26"/>
        <v>0.12495033170874033</v>
      </c>
      <c r="H77" s="19">
        <v>1299.5570000000002</v>
      </c>
      <c r="I77" s="140">
        <v>1523.1619999999998</v>
      </c>
      <c r="J77" s="214">
        <f t="shared" si="31"/>
        <v>1.4746880473702366E-2</v>
      </c>
      <c r="K77" s="215">
        <f t="shared" si="30"/>
        <v>1.5093049355492785E-2</v>
      </c>
      <c r="L77" s="52">
        <f t="shared" si="32"/>
        <v>0.17206247975271535</v>
      </c>
      <c r="N77" s="40">
        <f t="shared" si="27"/>
        <v>3.2681911688520726</v>
      </c>
      <c r="O77" s="143">
        <f t="shared" si="27"/>
        <v>3.4050607726407978</v>
      </c>
      <c r="P77" s="52">
        <f t="shared" si="33"/>
        <v>4.1879313882608515E-2</v>
      </c>
    </row>
    <row r="78" spans="1:16" ht="20.100000000000001" customHeight="1" x14ac:dyDescent="0.25">
      <c r="A78" s="38" t="s">
        <v>154</v>
      </c>
      <c r="B78" s="19">
        <v>1879.1</v>
      </c>
      <c r="C78" s="140">
        <v>2431.0700000000006</v>
      </c>
      <c r="D78" s="247">
        <f t="shared" si="28"/>
        <v>7.0076849590079721E-3</v>
      </c>
      <c r="E78" s="215">
        <f t="shared" si="29"/>
        <v>7.5077266983287422E-3</v>
      </c>
      <c r="F78" s="52">
        <f t="shared" si="26"/>
        <v>0.29374168484913027</v>
      </c>
      <c r="H78" s="19">
        <v>1038.1509999999996</v>
      </c>
      <c r="I78" s="140">
        <v>1444.021</v>
      </c>
      <c r="J78" s="214">
        <f t="shared" si="31"/>
        <v>1.1780544224419997E-2</v>
      </c>
      <c r="K78" s="215">
        <f t="shared" si="30"/>
        <v>1.4308839258967891E-2</v>
      </c>
      <c r="L78" s="52">
        <f t="shared" si="32"/>
        <v>0.39095468770920655</v>
      </c>
      <c r="N78" s="40">
        <f t="shared" si="27"/>
        <v>5.5247246022031806</v>
      </c>
      <c r="O78" s="143">
        <f t="shared" si="27"/>
        <v>5.9398577581065117</v>
      </c>
      <c r="P78" s="52">
        <f t="shared" si="33"/>
        <v>7.5140968246232939E-2</v>
      </c>
    </row>
    <row r="79" spans="1:16" ht="20.100000000000001" customHeight="1" x14ac:dyDescent="0.25">
      <c r="A79" s="38" t="s">
        <v>184</v>
      </c>
      <c r="B79" s="19">
        <v>638.20000000000005</v>
      </c>
      <c r="C79" s="140">
        <v>672.10000000000014</v>
      </c>
      <c r="D79" s="247">
        <f t="shared" si="28"/>
        <v>2.3800247676222068E-3</v>
      </c>
      <c r="E79" s="215">
        <f t="shared" si="29"/>
        <v>2.0756058500770226E-3</v>
      </c>
      <c r="F79" s="52">
        <f t="shared" si="26"/>
        <v>5.3118144782200075E-2</v>
      </c>
      <c r="H79" s="19">
        <v>1246.8140000000001</v>
      </c>
      <c r="I79" s="140">
        <v>1385.5200000000002</v>
      </c>
      <c r="J79" s="214">
        <f t="shared" si="31"/>
        <v>1.4148372892407751E-2</v>
      </c>
      <c r="K79" s="215">
        <f t="shared" si="30"/>
        <v>1.3729151425142153E-2</v>
      </c>
      <c r="L79" s="52">
        <f t="shared" si="32"/>
        <v>0.11124834979395493</v>
      </c>
      <c r="N79" s="40">
        <f t="shared" si="27"/>
        <v>19.536414916953934</v>
      </c>
      <c r="O79" s="143">
        <f t="shared" si="27"/>
        <v>20.614789465853292</v>
      </c>
      <c r="P79" s="52">
        <f t="shared" si="33"/>
        <v>5.5198180090019068E-2</v>
      </c>
    </row>
    <row r="80" spans="1:16" ht="20.100000000000001" customHeight="1" x14ac:dyDescent="0.25">
      <c r="A80" s="38" t="s">
        <v>200</v>
      </c>
      <c r="B80" s="19">
        <v>2676.49</v>
      </c>
      <c r="C80" s="140">
        <v>4979.3999999999996</v>
      </c>
      <c r="D80" s="247">
        <f t="shared" si="28"/>
        <v>9.9813733787106843E-3</v>
      </c>
      <c r="E80" s="215">
        <f t="shared" si="29"/>
        <v>1.5377580374756023E-2</v>
      </c>
      <c r="F80" s="52">
        <f t="shared" si="26"/>
        <v>0.86042167166699668</v>
      </c>
      <c r="H80" s="19">
        <v>607.85</v>
      </c>
      <c r="I80" s="140">
        <v>1053.6989999999996</v>
      </c>
      <c r="J80" s="214">
        <f t="shared" si="31"/>
        <v>6.8976515042741349E-3</v>
      </c>
      <c r="K80" s="215">
        <f t="shared" si="30"/>
        <v>1.0441129054449487E-2</v>
      </c>
      <c r="L80" s="52">
        <f t="shared" si="32"/>
        <v>0.73348523484412198</v>
      </c>
      <c r="N80" s="40">
        <f t="shared" si="27"/>
        <v>2.2710714405807608</v>
      </c>
      <c r="O80" s="143">
        <f t="shared" si="27"/>
        <v>2.116116399566212</v>
      </c>
      <c r="P80" s="52">
        <f t="shared" si="33"/>
        <v>-6.8229928062026768E-2</v>
      </c>
    </row>
    <row r="81" spans="1:16" ht="20.100000000000001" customHeight="1" x14ac:dyDescent="0.25">
      <c r="A81" s="38" t="s">
        <v>205</v>
      </c>
      <c r="B81" s="19">
        <v>1777.7299999999998</v>
      </c>
      <c r="C81" s="140">
        <v>2689.7500000000009</v>
      </c>
      <c r="D81" s="247">
        <f t="shared" si="28"/>
        <v>6.6296481199389296E-3</v>
      </c>
      <c r="E81" s="215">
        <f t="shared" si="29"/>
        <v>8.3065925237980551E-3</v>
      </c>
      <c r="F81" s="52">
        <f t="shared" si="26"/>
        <v>0.51302503754788475</v>
      </c>
      <c r="H81" s="19">
        <v>597.30499999999995</v>
      </c>
      <c r="I81" s="140">
        <v>787.1819999999999</v>
      </c>
      <c r="J81" s="214">
        <f t="shared" si="31"/>
        <v>6.7779908394512822E-3</v>
      </c>
      <c r="K81" s="215">
        <f t="shared" si="30"/>
        <v>7.8002056102735775E-3</v>
      </c>
      <c r="L81" s="52">
        <f t="shared" si="32"/>
        <v>0.31788952042926139</v>
      </c>
      <c r="N81" s="40">
        <f t="shared" si="27"/>
        <v>3.3599309231435597</v>
      </c>
      <c r="O81" s="143">
        <f t="shared" si="27"/>
        <v>2.926599126312853</v>
      </c>
      <c r="P81" s="52">
        <f t="shared" si="33"/>
        <v>-0.12897044812614195</v>
      </c>
    </row>
    <row r="82" spans="1:16" ht="20.100000000000001" customHeight="1" x14ac:dyDescent="0.25">
      <c r="A82" s="38" t="s">
        <v>208</v>
      </c>
      <c r="B82" s="19">
        <v>2346.6200000000003</v>
      </c>
      <c r="C82" s="140">
        <v>3263.6500000000005</v>
      </c>
      <c r="D82" s="247">
        <f t="shared" si="28"/>
        <v>8.7511966784669746E-3</v>
      </c>
      <c r="E82" s="215">
        <f t="shared" si="29"/>
        <v>1.0078933242975562E-2</v>
      </c>
      <c r="F82" s="52">
        <f t="shared" si="26"/>
        <v>0.39078760088979048</v>
      </c>
      <c r="H82" s="19">
        <v>481.25100000000003</v>
      </c>
      <c r="I82" s="140">
        <v>785.65800000000002</v>
      </c>
      <c r="J82" s="214">
        <f t="shared" si="31"/>
        <v>5.4610540167531986E-3</v>
      </c>
      <c r="K82" s="215">
        <f t="shared" si="30"/>
        <v>7.7851042571556754E-3</v>
      </c>
      <c r="L82" s="52">
        <f t="shared" si="32"/>
        <v>0.63253271162033942</v>
      </c>
      <c r="N82" s="40">
        <f t="shared" si="27"/>
        <v>2.0508262948410905</v>
      </c>
      <c r="O82" s="143">
        <f t="shared" si="27"/>
        <v>2.4072985767468937</v>
      </c>
      <c r="P82" s="52">
        <f t="shared" si="33"/>
        <v>0.17381885672254108</v>
      </c>
    </row>
    <row r="83" spans="1:16" ht="20.100000000000001" customHeight="1" x14ac:dyDescent="0.25">
      <c r="A83" s="38" t="s">
        <v>204</v>
      </c>
      <c r="B83" s="19">
        <v>1570.1999999999998</v>
      </c>
      <c r="C83" s="140">
        <v>2168.2199999999993</v>
      </c>
      <c r="D83" s="247">
        <f t="shared" si="28"/>
        <v>5.8557112035731562E-3</v>
      </c>
      <c r="E83" s="215">
        <f t="shared" si="29"/>
        <v>6.6959829136348757E-3</v>
      </c>
      <c r="F83" s="52">
        <f t="shared" si="26"/>
        <v>0.38085594191822675</v>
      </c>
      <c r="H83" s="19">
        <v>431.21099999999996</v>
      </c>
      <c r="I83" s="140">
        <v>558.94799999999987</v>
      </c>
      <c r="J83" s="214">
        <f t="shared" si="31"/>
        <v>4.8932190553747697E-3</v>
      </c>
      <c r="K83" s="215">
        <f t="shared" si="30"/>
        <v>5.5386293455023045E-3</v>
      </c>
      <c r="L83" s="52">
        <f t="shared" si="32"/>
        <v>0.29622852849301134</v>
      </c>
      <c r="N83" s="40">
        <f t="shared" si="27"/>
        <v>2.7462170424149788</v>
      </c>
      <c r="O83" s="143">
        <f t="shared" si="27"/>
        <v>2.5779118355148469</v>
      </c>
      <c r="P83" s="52">
        <f t="shared" si="33"/>
        <v>-6.1286199998280895E-2</v>
      </c>
    </row>
    <row r="84" spans="1:16" ht="20.100000000000001" customHeight="1" x14ac:dyDescent="0.25">
      <c r="A84" s="38" t="s">
        <v>206</v>
      </c>
      <c r="B84" s="19">
        <v>1652.9100000000003</v>
      </c>
      <c r="C84" s="140">
        <v>1476.08</v>
      </c>
      <c r="D84" s="247">
        <f t="shared" si="28"/>
        <v>6.1641597283773461E-3</v>
      </c>
      <c r="E84" s="215">
        <f t="shared" si="29"/>
        <v>4.5584887415290746E-3</v>
      </c>
      <c r="F84" s="52">
        <f t="shared" si="26"/>
        <v>-0.10698102135022497</v>
      </c>
      <c r="H84" s="19">
        <v>543.69100000000003</v>
      </c>
      <c r="I84" s="140">
        <v>506.75599999999991</v>
      </c>
      <c r="J84" s="214">
        <f t="shared" si="31"/>
        <v>6.1695994801518614E-3</v>
      </c>
      <c r="K84" s="215">
        <f t="shared" si="30"/>
        <v>5.0214575463359131E-3</v>
      </c>
      <c r="L84" s="52">
        <f t="shared" si="32"/>
        <v>-6.7933807990200532E-2</v>
      </c>
      <c r="N84" s="40">
        <f t="shared" si="27"/>
        <v>3.2892958479288037</v>
      </c>
      <c r="O84" s="143">
        <f t="shared" si="27"/>
        <v>3.4331201560891005</v>
      </c>
      <c r="P84" s="52">
        <f t="shared" si="33"/>
        <v>4.372495354921016E-2</v>
      </c>
    </row>
    <row r="85" spans="1:16" ht="20.100000000000001" customHeight="1" x14ac:dyDescent="0.25">
      <c r="A85" s="38" t="s">
        <v>210</v>
      </c>
      <c r="B85" s="19">
        <v>1306.96</v>
      </c>
      <c r="C85" s="140">
        <v>1895.5800000000004</v>
      </c>
      <c r="D85" s="247">
        <f t="shared" si="28"/>
        <v>4.8740162492816033E-3</v>
      </c>
      <c r="E85" s="215">
        <f t="shared" si="29"/>
        <v>5.8540052630397304E-3</v>
      </c>
      <c r="F85" s="52">
        <f t="shared" si="26"/>
        <v>0.45037338556650575</v>
      </c>
      <c r="H85" s="19">
        <v>294.41200000000003</v>
      </c>
      <c r="I85" s="140">
        <v>429.82600000000002</v>
      </c>
      <c r="J85" s="214">
        <f t="shared" si="31"/>
        <v>3.3408758323210607E-3</v>
      </c>
      <c r="K85" s="215">
        <f t="shared" si="30"/>
        <v>4.2591563026612034E-3</v>
      </c>
      <c r="L85" s="52">
        <f t="shared" si="32"/>
        <v>0.4599472847574147</v>
      </c>
      <c r="N85" s="40">
        <f t="shared" si="27"/>
        <v>2.2526473648772729</v>
      </c>
      <c r="O85" s="143">
        <f t="shared" si="27"/>
        <v>2.2675170660167332</v>
      </c>
      <c r="P85" s="52">
        <f t="shared" si="33"/>
        <v>6.6009892943320976E-3</v>
      </c>
    </row>
    <row r="86" spans="1:16" ht="20.100000000000001" customHeight="1" x14ac:dyDescent="0.25">
      <c r="A86" s="38" t="s">
        <v>216</v>
      </c>
      <c r="B86" s="19">
        <v>3165.579999999999</v>
      </c>
      <c r="C86" s="140">
        <v>1450.29</v>
      </c>
      <c r="D86" s="247">
        <f t="shared" si="28"/>
        <v>1.1805325609353655E-2</v>
      </c>
      <c r="E86" s="215">
        <f t="shared" si="29"/>
        <v>4.4788430416726746E-3</v>
      </c>
      <c r="F86" s="52">
        <f t="shared" si="26"/>
        <v>-0.54185646864081771</v>
      </c>
      <c r="H86" s="19">
        <v>775.04799999999989</v>
      </c>
      <c r="I86" s="140">
        <v>411.41399999999999</v>
      </c>
      <c r="J86" s="214">
        <f t="shared" si="31"/>
        <v>8.7949510620788998E-3</v>
      </c>
      <c r="K86" s="215">
        <f t="shared" si="30"/>
        <v>4.0767113462262779E-3</v>
      </c>
      <c r="L86" s="52">
        <f t="shared" si="32"/>
        <v>-0.46917610264138471</v>
      </c>
      <c r="N86" s="40">
        <f t="shared" si="27"/>
        <v>2.44836017412291</v>
      </c>
      <c r="O86" s="143">
        <f t="shared" si="27"/>
        <v>2.8367705769190987</v>
      </c>
      <c r="P86" s="52">
        <f t="shared" si="33"/>
        <v>0.15864103937866544</v>
      </c>
    </row>
    <row r="87" spans="1:16" ht="20.100000000000001" customHeight="1" x14ac:dyDescent="0.25">
      <c r="A87" s="38" t="s">
        <v>207</v>
      </c>
      <c r="B87" s="19">
        <v>1936.73</v>
      </c>
      <c r="C87" s="140">
        <v>2840.7800000000007</v>
      </c>
      <c r="D87" s="247">
        <f t="shared" si="28"/>
        <v>7.2226032093339956E-3</v>
      </c>
      <c r="E87" s="215">
        <f t="shared" si="29"/>
        <v>8.7730093539381115E-3</v>
      </c>
      <c r="F87" s="52">
        <f t="shared" si="26"/>
        <v>0.46679196377399051</v>
      </c>
      <c r="H87" s="19">
        <v>405.77100000000002</v>
      </c>
      <c r="I87" s="140">
        <v>388.54399999999998</v>
      </c>
      <c r="J87" s="214">
        <f t="shared" si="31"/>
        <v>4.6045355738106768E-3</v>
      </c>
      <c r="K87" s="215">
        <f t="shared" si="30"/>
        <v>3.8500919592141807E-3</v>
      </c>
      <c r="L87" s="52">
        <f t="shared" si="32"/>
        <v>-4.2454980765012855E-2</v>
      </c>
      <c r="N87" s="40">
        <f t="shared" si="27"/>
        <v>2.0951345825179555</v>
      </c>
      <c r="O87" s="143">
        <f t="shared" si="27"/>
        <v>1.3677370299706415</v>
      </c>
      <c r="P87" s="52">
        <f t="shared" si="33"/>
        <v>-0.34718416593225226</v>
      </c>
    </row>
    <row r="88" spans="1:16" ht="20.100000000000001" customHeight="1" x14ac:dyDescent="0.25">
      <c r="A88" s="38" t="s">
        <v>202</v>
      </c>
      <c r="B88" s="19">
        <v>1175.42</v>
      </c>
      <c r="C88" s="140">
        <v>1295.9400000000003</v>
      </c>
      <c r="D88" s="247">
        <f t="shared" si="28"/>
        <v>4.3834671143191698E-3</v>
      </c>
      <c r="E88" s="215">
        <f t="shared" si="29"/>
        <v>4.0021732559869317E-3</v>
      </c>
      <c r="F88" s="52">
        <f t="shared" ref="F88:F94" si="34">(C88-B88)/B88</f>
        <v>0.10253356247128703</v>
      </c>
      <c r="H88" s="19">
        <v>245.36600000000004</v>
      </c>
      <c r="I88" s="140">
        <v>306.56800000000004</v>
      </c>
      <c r="J88" s="214">
        <f t="shared" si="31"/>
        <v>2.7843204063465127E-3</v>
      </c>
      <c r="K88" s="215">
        <f t="shared" si="30"/>
        <v>3.037789778641217E-3</v>
      </c>
      <c r="L88" s="52">
        <f t="shared" ref="L88:L95" si="35">(I88-H88)/H88</f>
        <v>0.24943146157169285</v>
      </c>
      <c r="N88" s="40">
        <f t="shared" si="27"/>
        <v>2.0874751152779432</v>
      </c>
      <c r="O88" s="143">
        <f t="shared" si="27"/>
        <v>2.3656033458339119</v>
      </c>
      <c r="P88" s="52">
        <f t="shared" si="33"/>
        <v>0.13323666879685725</v>
      </c>
    </row>
    <row r="89" spans="1:16" ht="20.100000000000001" customHeight="1" x14ac:dyDescent="0.25">
      <c r="A89" s="38" t="s">
        <v>213</v>
      </c>
      <c r="B89" s="19">
        <v>1380.5500000000002</v>
      </c>
      <c r="C89" s="140">
        <v>782.14</v>
      </c>
      <c r="D89" s="247">
        <f t="shared" si="28"/>
        <v>5.1484537651846404E-3</v>
      </c>
      <c r="E89" s="215">
        <f t="shared" si="29"/>
        <v>2.4154357381033211E-3</v>
      </c>
      <c r="F89" s="52">
        <f t="shared" si="34"/>
        <v>-0.4334576799101808</v>
      </c>
      <c r="H89" s="19">
        <v>447.05499999999995</v>
      </c>
      <c r="I89" s="140">
        <v>281.99</v>
      </c>
      <c r="J89" s="214">
        <f t="shared" si="31"/>
        <v>5.0730107645690107E-3</v>
      </c>
      <c r="K89" s="215">
        <f t="shared" si="30"/>
        <v>2.7942457780297902E-3</v>
      </c>
      <c r="L89" s="52">
        <f t="shared" si="35"/>
        <v>-0.36922749997203913</v>
      </c>
      <c r="N89" s="40">
        <f t="shared" si="27"/>
        <v>3.2382383832530506</v>
      </c>
      <c r="O89" s="143">
        <f t="shared" si="27"/>
        <v>3.6053647684557752</v>
      </c>
      <c r="P89" s="52">
        <f t="shared" si="33"/>
        <v>0.11337225421740539</v>
      </c>
    </row>
    <row r="90" spans="1:16" ht="20.100000000000001" customHeight="1" x14ac:dyDescent="0.25">
      <c r="A90" s="38" t="s">
        <v>201</v>
      </c>
      <c r="B90" s="19">
        <v>1043.46</v>
      </c>
      <c r="C90" s="140">
        <v>674.17999999999984</v>
      </c>
      <c r="D90" s="247">
        <f t="shared" si="28"/>
        <v>3.891351682894183E-3</v>
      </c>
      <c r="E90" s="215">
        <f t="shared" si="29"/>
        <v>2.0820293884911867E-3</v>
      </c>
      <c r="F90" s="52">
        <f t="shared" si="34"/>
        <v>-0.35389952657504858</v>
      </c>
      <c r="H90" s="19">
        <v>352.37399999999997</v>
      </c>
      <c r="I90" s="140">
        <v>263.52800000000002</v>
      </c>
      <c r="J90" s="214">
        <f t="shared" si="31"/>
        <v>3.9986066482966091E-3</v>
      </c>
      <c r="K90" s="215">
        <f t="shared" si="30"/>
        <v>2.6113053703770866E-3</v>
      </c>
      <c r="L90" s="52">
        <f t="shared" si="35"/>
        <v>-0.25213551510610871</v>
      </c>
      <c r="N90" s="40">
        <f t="shared" si="27"/>
        <v>3.3769765970904486</v>
      </c>
      <c r="O90" s="143">
        <f t="shared" si="27"/>
        <v>3.9088670681420408</v>
      </c>
      <c r="P90" s="52">
        <f t="shared" si="33"/>
        <v>0.15750493252155223</v>
      </c>
    </row>
    <row r="91" spans="1:16" ht="20.100000000000001" customHeight="1" x14ac:dyDescent="0.25">
      <c r="A91" s="38" t="s">
        <v>218</v>
      </c>
      <c r="B91" s="19">
        <v>620.68000000000006</v>
      </c>
      <c r="C91" s="140">
        <v>590.66999999999996</v>
      </c>
      <c r="D91" s="247">
        <f t="shared" si="28"/>
        <v>2.3146878294699959E-3</v>
      </c>
      <c r="E91" s="215">
        <f t="shared" si="29"/>
        <v>1.8241304976417119E-3</v>
      </c>
      <c r="F91" s="52">
        <f t="shared" si="34"/>
        <v>-4.83501965586133E-2</v>
      </c>
      <c r="H91" s="19">
        <v>237.96499999999997</v>
      </c>
      <c r="I91" s="140">
        <v>203.28199999999998</v>
      </c>
      <c r="J91" s="214">
        <f t="shared" si="31"/>
        <v>2.7003366623584673E-3</v>
      </c>
      <c r="K91" s="215">
        <f t="shared" si="30"/>
        <v>2.0143262890508591E-3</v>
      </c>
      <c r="L91" s="52">
        <f t="shared" si="35"/>
        <v>-0.14574832433341037</v>
      </c>
      <c r="N91" s="40">
        <f t="shared" si="27"/>
        <v>3.8339401946252489</v>
      </c>
      <c r="O91" s="143">
        <f t="shared" si="27"/>
        <v>3.44154942692197</v>
      </c>
      <c r="P91" s="52">
        <f t="shared" ref="P91:P93" si="36">(O91-N91)/N91</f>
        <v>-0.10234660630683975</v>
      </c>
    </row>
    <row r="92" spans="1:16" ht="20.100000000000001" customHeight="1" x14ac:dyDescent="0.25">
      <c r="A92" s="38" t="s">
        <v>209</v>
      </c>
      <c r="B92" s="19">
        <v>248.12</v>
      </c>
      <c r="C92" s="140">
        <v>579.04000000000008</v>
      </c>
      <c r="D92" s="247">
        <f t="shared" si="28"/>
        <v>9.2530828163964564E-4</v>
      </c>
      <c r="E92" s="215">
        <f t="shared" si="29"/>
        <v>1.7882142708355885E-3</v>
      </c>
      <c r="F92" s="52">
        <f t="shared" si="34"/>
        <v>1.3337094954054491</v>
      </c>
      <c r="H92" s="19">
        <v>83.128000000000014</v>
      </c>
      <c r="I92" s="140">
        <v>186.04599999999999</v>
      </c>
      <c r="J92" s="214">
        <f t="shared" si="31"/>
        <v>9.4330504934984026E-4</v>
      </c>
      <c r="K92" s="215">
        <f t="shared" si="30"/>
        <v>1.8435343452580953E-3</v>
      </c>
      <c r="L92" s="52">
        <f t="shared" si="35"/>
        <v>1.2380665960927721</v>
      </c>
      <c r="N92" s="40">
        <f t="shared" si="27"/>
        <v>3.3503143640174118</v>
      </c>
      <c r="O92" s="143">
        <f t="shared" si="27"/>
        <v>3.2130077369439065</v>
      </c>
      <c r="P92" s="52">
        <f t="shared" si="36"/>
        <v>-4.0983206993405491E-2</v>
      </c>
    </row>
    <row r="93" spans="1:16" ht="20.100000000000001" customHeight="1" x14ac:dyDescent="0.25">
      <c r="A93" s="38" t="s">
        <v>219</v>
      </c>
      <c r="B93" s="19">
        <v>163.12</v>
      </c>
      <c r="C93" s="140">
        <v>120.97000000000001</v>
      </c>
      <c r="D93" s="247">
        <f t="shared" si="28"/>
        <v>6.0831971183725219E-4</v>
      </c>
      <c r="E93" s="215">
        <f t="shared" si="29"/>
        <v>3.7358434709688649E-4</v>
      </c>
      <c r="F93" s="52">
        <f t="shared" si="34"/>
        <v>-0.25839872486512988</v>
      </c>
      <c r="H93" s="19">
        <v>122.41100000000002</v>
      </c>
      <c r="I93" s="140">
        <v>179.14200000000002</v>
      </c>
      <c r="J93" s="214">
        <f t="shared" si="31"/>
        <v>1.3890736502257155E-3</v>
      </c>
      <c r="K93" s="215">
        <f t="shared" si="30"/>
        <v>1.7751224411071767E-3</v>
      </c>
      <c r="L93" s="52">
        <f t="shared" si="35"/>
        <v>0.46344691245067848</v>
      </c>
      <c r="N93" s="40">
        <f t="shared" si="27"/>
        <v>7.5043526238352145</v>
      </c>
      <c r="O93" s="143">
        <f t="shared" si="27"/>
        <v>14.808795569149375</v>
      </c>
      <c r="P93" s="52">
        <f t="shared" si="36"/>
        <v>0.97336083623174852</v>
      </c>
    </row>
    <row r="94" spans="1:16" ht="20.100000000000001" customHeight="1" x14ac:dyDescent="0.25">
      <c r="A94" s="38" t="s">
        <v>189</v>
      </c>
      <c r="B94" s="19">
        <v>759.41999999999985</v>
      </c>
      <c r="C94" s="140">
        <v>594.88</v>
      </c>
      <c r="D94" s="247">
        <f t="shared" si="28"/>
        <v>2.8320877609333368E-3</v>
      </c>
      <c r="E94" s="215">
        <f t="shared" si="29"/>
        <v>1.8371319864511515E-3</v>
      </c>
      <c r="F94" s="52">
        <f t="shared" si="34"/>
        <v>-0.21666534987227079</v>
      </c>
      <c r="H94" s="19">
        <v>198.755</v>
      </c>
      <c r="I94" s="140">
        <v>165.45099999999999</v>
      </c>
      <c r="J94" s="214">
        <f t="shared" si="31"/>
        <v>2.2553964378251305E-3</v>
      </c>
      <c r="K94" s="215">
        <f t="shared" si="30"/>
        <v>1.6394579886549409E-3</v>
      </c>
      <c r="L94" s="52">
        <f t="shared" si="35"/>
        <v>-0.1675630801740837</v>
      </c>
      <c r="N94" s="40">
        <f t="shared" ref="N94" si="37">(H94/B94)*10</f>
        <v>2.6171947012193519</v>
      </c>
      <c r="O94" s="143">
        <f t="shared" ref="O94" si="38">(I94/C94)*10</f>
        <v>2.78125</v>
      </c>
      <c r="P94" s="52">
        <f t="shared" ref="P94" si="39">(O94-N94)/N94</f>
        <v>6.2683643178787829E-2</v>
      </c>
    </row>
    <row r="95" spans="1:16" ht="20.100000000000001" customHeight="1" thickBot="1" x14ac:dyDescent="0.3">
      <c r="A95" s="8" t="s">
        <v>17</v>
      </c>
      <c r="B95" s="19">
        <f>B96-SUM(B68:B94)</f>
        <v>7311.0399999999208</v>
      </c>
      <c r="C95" s="140">
        <f>C96-SUM(C68:C94)</f>
        <v>6197.7200000000885</v>
      </c>
      <c r="D95" s="247">
        <f t="shared" si="28"/>
        <v>2.7264895451389014E-2</v>
      </c>
      <c r="E95" s="215">
        <f t="shared" si="29"/>
        <v>1.9140044471268481E-2</v>
      </c>
      <c r="F95" s="52">
        <f>(C95-B95)/B95</f>
        <v>-0.15227929268610818</v>
      </c>
      <c r="H95" s="19">
        <f>H96-SUM(H68:H94)</f>
        <v>2400.7730000000156</v>
      </c>
      <c r="I95" s="140">
        <f>I96-SUM(I68:I94)</f>
        <v>2114.9229999999516</v>
      </c>
      <c r="J95" s="214">
        <f t="shared" si="31"/>
        <v>2.7243062424727869E-2</v>
      </c>
      <c r="K95" s="215">
        <f t="shared" si="30"/>
        <v>2.0956823517174237E-2</v>
      </c>
      <c r="L95" s="52">
        <f t="shared" si="35"/>
        <v>-0.11906581755128959</v>
      </c>
      <c r="N95" s="40">
        <f t="shared" si="27"/>
        <v>3.2837640062153151</v>
      </c>
      <c r="O95" s="143">
        <f t="shared" si="27"/>
        <v>3.4124210193424704</v>
      </c>
      <c r="P95" s="52">
        <f>(O95-N95)/N95</f>
        <v>3.9179737911628536E-2</v>
      </c>
    </row>
    <row r="96" spans="1:16" ht="26.25" customHeight="1" thickBot="1" x14ac:dyDescent="0.3">
      <c r="A96" s="12" t="s">
        <v>18</v>
      </c>
      <c r="B96" s="17">
        <v>268148.46999999991</v>
      </c>
      <c r="C96" s="145">
        <v>323809.07</v>
      </c>
      <c r="D96" s="243">
        <f>SUM(D68:D95)</f>
        <v>1.0000000000000002</v>
      </c>
      <c r="E96" s="244">
        <f>SUM(E68:E95)</f>
        <v>1.0000000000000004</v>
      </c>
      <c r="F96" s="57">
        <f>(C96-B96)/B96</f>
        <v>0.2075738116275663</v>
      </c>
      <c r="G96" s="1"/>
      <c r="H96" s="17">
        <v>88124.196999999971</v>
      </c>
      <c r="I96" s="145">
        <v>100918.10899999994</v>
      </c>
      <c r="J96" s="255">
        <f t="shared" si="31"/>
        <v>1</v>
      </c>
      <c r="K96" s="244">
        <f t="shared" si="30"/>
        <v>1</v>
      </c>
      <c r="L96" s="57">
        <f>(I96-H96)/H96</f>
        <v>0.14518046615505581</v>
      </c>
      <c r="M96" s="1"/>
      <c r="N96" s="37">
        <f t="shared" si="27"/>
        <v>3.2863956672958086</v>
      </c>
      <c r="O96" s="150">
        <f t="shared" si="27"/>
        <v>3.1165930281075798</v>
      </c>
      <c r="P96" s="57">
        <f>(O96-N96)/N96</f>
        <v>-5.1668349273339298E-2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workbookViewId="0">
      <selection activeCell="N89" sqref="N89:P94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9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L5</f>
        <v>2024/2023</v>
      </c>
    </row>
    <row r="6" spans="1:19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167</v>
      </c>
      <c r="B7" s="39">
        <v>21814.920000000002</v>
      </c>
      <c r="C7" s="147">
        <v>25378.04</v>
      </c>
      <c r="D7" s="247">
        <f>B7/$B$33</f>
        <v>0.20012219286657867</v>
      </c>
      <c r="E7" s="246">
        <f>C7/$C$33</f>
        <v>0.17058509425520751</v>
      </c>
      <c r="F7" s="52">
        <f>(C7-B7)/B7</f>
        <v>0.16333408511239092</v>
      </c>
      <c r="H7" s="39">
        <v>6747.9059999999999</v>
      </c>
      <c r="I7" s="147">
        <v>7293.7380000000003</v>
      </c>
      <c r="J7" s="247">
        <f>H7/$H$33</f>
        <v>0.23427637484269973</v>
      </c>
      <c r="K7" s="246">
        <f>I7/$I$33</f>
        <v>0.1970621287829708</v>
      </c>
      <c r="L7" s="52">
        <f t="shared" ref="L7:L33" si="0">(I7-H7)/H7</f>
        <v>8.0889093594368439E-2</v>
      </c>
      <c r="N7" s="27">
        <f t="shared" ref="N7:O33" si="1">(H7/B7)*10</f>
        <v>3.0932526912773457</v>
      </c>
      <c r="O7" s="151">
        <f t="shared" si="1"/>
        <v>2.8740351894787777</v>
      </c>
      <c r="P7" s="61">
        <f>(O7-N7)/N7</f>
        <v>-7.0869574418132353E-2</v>
      </c>
      <c r="R7" s="119"/>
      <c r="S7" s="2"/>
    </row>
    <row r="8" spans="1:19" ht="20.100000000000001" customHeight="1" x14ac:dyDescent="0.25">
      <c r="A8" s="8" t="s">
        <v>172</v>
      </c>
      <c r="B8" s="19">
        <v>4325.4500000000007</v>
      </c>
      <c r="C8" s="140">
        <v>29716.1</v>
      </c>
      <c r="D8" s="247">
        <f t="shared" ref="D8:D32" si="2">B8/$B$33</f>
        <v>3.9680115220901237E-2</v>
      </c>
      <c r="E8" s="215">
        <f t="shared" ref="E8:E32" si="3">C8/$C$33</f>
        <v>0.19974449245872306</v>
      </c>
      <c r="F8" s="52">
        <f t="shared" ref="F8:F33" si="4">(C8-B8)/B8</f>
        <v>5.8700597625680553</v>
      </c>
      <c r="H8" s="19">
        <v>838.09100000000001</v>
      </c>
      <c r="I8" s="140">
        <v>5918.7190000000001</v>
      </c>
      <c r="J8" s="247">
        <f t="shared" ref="J8:J32" si="5">H8/$H$33</f>
        <v>2.9097163070779745E-2</v>
      </c>
      <c r="K8" s="215">
        <f t="shared" ref="K8:K32" si="6">I8/$I$33</f>
        <v>0.15991188137114551</v>
      </c>
      <c r="L8" s="52">
        <f t="shared" si="0"/>
        <v>6.0621436097034804</v>
      </c>
      <c r="N8" s="27">
        <f t="shared" si="1"/>
        <v>1.9375810609300763</v>
      </c>
      <c r="O8" s="152">
        <f t="shared" si="1"/>
        <v>1.9917549745760716</v>
      </c>
      <c r="P8" s="52">
        <f t="shared" ref="P8:P71" si="7">(O8-N8)/N8</f>
        <v>2.7959559854487226E-2</v>
      </c>
    </row>
    <row r="9" spans="1:19" ht="20.100000000000001" customHeight="1" x14ac:dyDescent="0.25">
      <c r="A9" s="8" t="s">
        <v>171</v>
      </c>
      <c r="B9" s="19">
        <v>14561.960000000001</v>
      </c>
      <c r="C9" s="140">
        <v>16298.539999999999</v>
      </c>
      <c r="D9" s="247">
        <f t="shared" si="2"/>
        <v>0.13358615881403205</v>
      </c>
      <c r="E9" s="215">
        <f t="shared" si="3"/>
        <v>0.10955487429771053</v>
      </c>
      <c r="F9" s="52">
        <f t="shared" si="4"/>
        <v>0.11925455089836794</v>
      </c>
      <c r="H9" s="19">
        <v>3240.7189999999996</v>
      </c>
      <c r="I9" s="140">
        <v>3478.27</v>
      </c>
      <c r="J9" s="247">
        <f t="shared" si="5"/>
        <v>0.11251251858040982</v>
      </c>
      <c r="K9" s="215">
        <f t="shared" si="6"/>
        <v>9.3975858562775877E-2</v>
      </c>
      <c r="L9" s="52">
        <f t="shared" si="0"/>
        <v>7.3301943179893234E-2</v>
      </c>
      <c r="N9" s="27">
        <f t="shared" si="1"/>
        <v>2.2254689615958285</v>
      </c>
      <c r="O9" s="152">
        <f t="shared" si="1"/>
        <v>2.1340991278973456</v>
      </c>
      <c r="P9" s="52">
        <f t="shared" si="7"/>
        <v>-4.1056440361659285E-2</v>
      </c>
    </row>
    <row r="10" spans="1:19" ht="20.100000000000001" customHeight="1" x14ac:dyDescent="0.25">
      <c r="A10" s="8" t="s">
        <v>168</v>
      </c>
      <c r="B10" s="19">
        <v>8587.2199999999993</v>
      </c>
      <c r="C10" s="140">
        <v>12340.349999999999</v>
      </c>
      <c r="D10" s="247">
        <f t="shared" si="2"/>
        <v>7.8776053133714968E-2</v>
      </c>
      <c r="E10" s="215">
        <f t="shared" si="3"/>
        <v>8.2948871066963789E-2</v>
      </c>
      <c r="F10" s="52">
        <f t="shared" si="4"/>
        <v>0.43705995654006763</v>
      </c>
      <c r="H10" s="19">
        <v>2102.875</v>
      </c>
      <c r="I10" s="140">
        <v>3142.6390000000001</v>
      </c>
      <c r="J10" s="247">
        <f t="shared" si="5"/>
        <v>7.3008416499480311E-2</v>
      </c>
      <c r="K10" s="215">
        <f t="shared" si="6"/>
        <v>8.4907784093202487E-2</v>
      </c>
      <c r="L10" s="52">
        <f t="shared" si="0"/>
        <v>0.49444879034654943</v>
      </c>
      <c r="N10" s="27">
        <f t="shared" si="1"/>
        <v>2.4488425823491191</v>
      </c>
      <c r="O10" s="152">
        <f t="shared" si="1"/>
        <v>2.5466368457944877</v>
      </c>
      <c r="P10" s="52">
        <f t="shared" si="7"/>
        <v>3.9934891752640443E-2</v>
      </c>
    </row>
    <row r="11" spans="1:19" ht="20.100000000000001" customHeight="1" x14ac:dyDescent="0.25">
      <c r="A11" s="8" t="s">
        <v>174</v>
      </c>
      <c r="B11" s="19">
        <v>8965.06</v>
      </c>
      <c r="C11" s="140">
        <v>10496.44</v>
      </c>
      <c r="D11" s="247">
        <f t="shared" si="2"/>
        <v>8.2242220754440057E-2</v>
      </c>
      <c r="E11" s="215">
        <f t="shared" si="3"/>
        <v>7.0554550577748731E-2</v>
      </c>
      <c r="F11" s="52">
        <f t="shared" si="4"/>
        <v>0.17081648087129378</v>
      </c>
      <c r="H11" s="19">
        <v>1819.0860000000002</v>
      </c>
      <c r="I11" s="140">
        <v>2009.8429999999998</v>
      </c>
      <c r="J11" s="247">
        <f t="shared" si="5"/>
        <v>6.3155721731616793E-2</v>
      </c>
      <c r="K11" s="215">
        <f t="shared" si="6"/>
        <v>5.4301914889121644E-2</v>
      </c>
      <c r="L11" s="52">
        <f t="shared" si="0"/>
        <v>0.10486420103282615</v>
      </c>
      <c r="N11" s="27">
        <f t="shared" si="1"/>
        <v>2.0290840217466481</v>
      </c>
      <c r="O11" s="152">
        <f t="shared" si="1"/>
        <v>1.9147853939049808</v>
      </c>
      <c r="P11" s="52">
        <f t="shared" si="7"/>
        <v>-5.6330160119874365E-2</v>
      </c>
    </row>
    <row r="12" spans="1:19" ht="20.100000000000001" customHeight="1" x14ac:dyDescent="0.25">
      <c r="A12" s="8" t="s">
        <v>169</v>
      </c>
      <c r="B12" s="19">
        <v>5942.99</v>
      </c>
      <c r="C12" s="140">
        <v>6854.01</v>
      </c>
      <c r="D12" s="247">
        <f t="shared" si="2"/>
        <v>5.4518842653750198E-2</v>
      </c>
      <c r="E12" s="215">
        <f t="shared" si="3"/>
        <v>4.6071010285906037E-2</v>
      </c>
      <c r="F12" s="52">
        <f t="shared" si="4"/>
        <v>0.15329320762781032</v>
      </c>
      <c r="H12" s="19">
        <v>1765.46</v>
      </c>
      <c r="I12" s="140">
        <v>1928.1189999999999</v>
      </c>
      <c r="J12" s="247">
        <f t="shared" si="5"/>
        <v>6.1293913805229756E-2</v>
      </c>
      <c r="K12" s="215">
        <f t="shared" si="6"/>
        <v>5.2093896803928633E-2</v>
      </c>
      <c r="L12" s="52">
        <f t="shared" si="0"/>
        <v>9.2134061377771165E-2</v>
      </c>
      <c r="N12" s="27">
        <f t="shared" si="1"/>
        <v>2.9706595501590956</v>
      </c>
      <c r="O12" s="152">
        <f t="shared" si="1"/>
        <v>2.813125455025598</v>
      </c>
      <c r="P12" s="52">
        <f t="shared" si="7"/>
        <v>-5.3030006459360429E-2</v>
      </c>
    </row>
    <row r="13" spans="1:19" ht="20.100000000000001" customHeight="1" x14ac:dyDescent="0.25">
      <c r="A13" s="8" t="s">
        <v>166</v>
      </c>
      <c r="B13" s="19">
        <v>6144.23</v>
      </c>
      <c r="C13" s="140">
        <v>7560.3</v>
      </c>
      <c r="D13" s="247">
        <f t="shared" si="2"/>
        <v>5.6364945692059312E-2</v>
      </c>
      <c r="E13" s="215">
        <f t="shared" si="3"/>
        <v>5.0818522159222911E-2</v>
      </c>
      <c r="F13" s="52">
        <f t="shared" si="4"/>
        <v>0.23047151555198955</v>
      </c>
      <c r="H13" s="19">
        <v>1516.654</v>
      </c>
      <c r="I13" s="140">
        <v>1808.598</v>
      </c>
      <c r="J13" s="247">
        <f t="shared" si="5"/>
        <v>5.2655772177425106E-2</v>
      </c>
      <c r="K13" s="215">
        <f t="shared" si="6"/>
        <v>4.8864679810629801E-2</v>
      </c>
      <c r="L13" s="52">
        <f t="shared" si="0"/>
        <v>0.19249215707735579</v>
      </c>
      <c r="N13" s="27">
        <f t="shared" si="1"/>
        <v>2.4684199647474134</v>
      </c>
      <c r="O13" s="152">
        <f t="shared" si="1"/>
        <v>2.3922304670449583</v>
      </c>
      <c r="P13" s="52">
        <f t="shared" si="7"/>
        <v>-3.0865694975146317E-2</v>
      </c>
    </row>
    <row r="14" spans="1:19" ht="20.100000000000001" customHeight="1" x14ac:dyDescent="0.25">
      <c r="A14" s="8" t="s">
        <v>170</v>
      </c>
      <c r="B14" s="19">
        <v>4811.92</v>
      </c>
      <c r="C14" s="140">
        <v>4471.8999999999996</v>
      </c>
      <c r="D14" s="247">
        <f t="shared" si="2"/>
        <v>4.4142815206223408E-2</v>
      </c>
      <c r="E14" s="215">
        <f t="shared" si="3"/>
        <v>3.0059038562468277E-2</v>
      </c>
      <c r="F14" s="52">
        <f t="shared" si="4"/>
        <v>-7.0662022643768072E-2</v>
      </c>
      <c r="H14" s="19">
        <v>1700.7570000000001</v>
      </c>
      <c r="I14" s="140">
        <v>1676.9190000000001</v>
      </c>
      <c r="J14" s="247">
        <f t="shared" si="5"/>
        <v>5.904753036695317E-2</v>
      </c>
      <c r="K14" s="215">
        <f t="shared" si="6"/>
        <v>4.5306978114186526E-2</v>
      </c>
      <c r="L14" s="52">
        <f t="shared" si="0"/>
        <v>-1.4016111649106818E-2</v>
      </c>
      <c r="N14" s="27">
        <f t="shared" si="1"/>
        <v>3.5344664915459942</v>
      </c>
      <c r="O14" s="152">
        <f t="shared" si="1"/>
        <v>3.7499027259106872</v>
      </c>
      <c r="P14" s="52">
        <f t="shared" si="7"/>
        <v>6.0952971227762297E-2</v>
      </c>
    </row>
    <row r="15" spans="1:19" ht="20.100000000000001" customHeight="1" x14ac:dyDescent="0.25">
      <c r="A15" s="8" t="s">
        <v>178</v>
      </c>
      <c r="B15" s="19">
        <v>6952.97</v>
      </c>
      <c r="C15" s="140">
        <v>5785.5</v>
      </c>
      <c r="D15" s="247">
        <f t="shared" si="2"/>
        <v>6.3784034199324838E-2</v>
      </c>
      <c r="E15" s="215">
        <f t="shared" si="3"/>
        <v>3.888874250389325E-2</v>
      </c>
      <c r="F15" s="52">
        <f t="shared" si="4"/>
        <v>-0.16790954081493237</v>
      </c>
      <c r="H15" s="19">
        <v>1672.9389999999999</v>
      </c>
      <c r="I15" s="140">
        <v>1298.384</v>
      </c>
      <c r="J15" s="247">
        <f t="shared" si="5"/>
        <v>5.8081734430350869E-2</v>
      </c>
      <c r="K15" s="215">
        <f t="shared" si="6"/>
        <v>3.5079723869674062E-2</v>
      </c>
      <c r="L15" s="52">
        <f t="shared" si="0"/>
        <v>-0.22389041082789024</v>
      </c>
      <c r="N15" s="27">
        <f t="shared" si="1"/>
        <v>2.4060782658346</v>
      </c>
      <c r="O15" s="152">
        <f t="shared" si="1"/>
        <v>2.2442036124794744</v>
      </c>
      <c r="P15" s="52">
        <f t="shared" si="7"/>
        <v>-6.7277384802350113E-2</v>
      </c>
    </row>
    <row r="16" spans="1:19" ht="20.100000000000001" customHeight="1" x14ac:dyDescent="0.25">
      <c r="A16" s="8" t="s">
        <v>190</v>
      </c>
      <c r="B16" s="19">
        <v>3162.2200000000003</v>
      </c>
      <c r="C16" s="140">
        <v>4368.2999999999993</v>
      </c>
      <c r="D16" s="247">
        <f t="shared" si="2"/>
        <v>2.9009063554968451E-2</v>
      </c>
      <c r="E16" s="215">
        <f t="shared" si="3"/>
        <v>2.9362664226040423E-2</v>
      </c>
      <c r="F16" s="52">
        <f t="shared" si="4"/>
        <v>0.38140293844198031</v>
      </c>
      <c r="H16" s="19">
        <v>663.63900000000001</v>
      </c>
      <c r="I16" s="140">
        <v>968.428</v>
      </c>
      <c r="J16" s="247">
        <f t="shared" si="5"/>
        <v>2.3040471981120428E-2</v>
      </c>
      <c r="K16" s="215">
        <f t="shared" si="6"/>
        <v>2.6164976484353404E-2</v>
      </c>
      <c r="L16" s="52">
        <f t="shared" si="0"/>
        <v>0.45926927139604512</v>
      </c>
      <c r="N16" s="27">
        <f t="shared" si="1"/>
        <v>2.0986490503507031</v>
      </c>
      <c r="O16" s="152">
        <f t="shared" si="1"/>
        <v>2.2169448069042881</v>
      </c>
      <c r="P16" s="52">
        <f t="shared" si="7"/>
        <v>5.6367574432617328E-2</v>
      </c>
    </row>
    <row r="17" spans="1:16" ht="20.100000000000001" customHeight="1" x14ac:dyDescent="0.25">
      <c r="A17" s="8" t="s">
        <v>179</v>
      </c>
      <c r="B17" s="19">
        <v>2136.73</v>
      </c>
      <c r="C17" s="140">
        <v>2251.9</v>
      </c>
      <c r="D17" s="247">
        <f t="shared" si="2"/>
        <v>1.9601588874211071E-2</v>
      </c>
      <c r="E17" s="215">
        <f t="shared" si="3"/>
        <v>1.5136731353300011E-2</v>
      </c>
      <c r="F17" s="52">
        <f t="shared" si="4"/>
        <v>5.390011840522671E-2</v>
      </c>
      <c r="H17" s="19">
        <v>784.35299999999984</v>
      </c>
      <c r="I17" s="140">
        <v>882.32799999999997</v>
      </c>
      <c r="J17" s="247">
        <f t="shared" si="5"/>
        <v>2.7231466685664566E-2</v>
      </c>
      <c r="K17" s="215">
        <f t="shared" si="6"/>
        <v>2.3838727681858199E-2</v>
      </c>
      <c r="L17" s="52">
        <f t="shared" si="0"/>
        <v>0.12491187003810804</v>
      </c>
      <c r="N17" s="27">
        <f t="shared" si="1"/>
        <v>3.6708100695923203</v>
      </c>
      <c r="O17" s="152">
        <f t="shared" si="1"/>
        <v>3.9181491185221367</v>
      </c>
      <c r="P17" s="52">
        <f t="shared" si="7"/>
        <v>6.7379963615847291E-2</v>
      </c>
    </row>
    <row r="18" spans="1:16" ht="20.100000000000001" customHeight="1" x14ac:dyDescent="0.25">
      <c r="A18" s="8" t="s">
        <v>177</v>
      </c>
      <c r="B18" s="19">
        <v>2432.62</v>
      </c>
      <c r="C18" s="140">
        <v>2448.3900000000003</v>
      </c>
      <c r="D18" s="247">
        <f t="shared" si="2"/>
        <v>2.2315976809041543E-2</v>
      </c>
      <c r="E18" s="215">
        <f t="shared" si="3"/>
        <v>1.6457489976511488E-2</v>
      </c>
      <c r="F18" s="52">
        <f t="shared" si="4"/>
        <v>6.4827223323003337E-3</v>
      </c>
      <c r="H18" s="19">
        <v>759.36400000000003</v>
      </c>
      <c r="I18" s="140">
        <v>787.20900000000006</v>
      </c>
      <c r="J18" s="247">
        <f t="shared" si="5"/>
        <v>2.6363889050329371E-2</v>
      </c>
      <c r="K18" s="215">
        <f t="shared" si="6"/>
        <v>2.1268803641851911E-2</v>
      </c>
      <c r="L18" s="52">
        <f t="shared" si="0"/>
        <v>3.6668843927286553E-2</v>
      </c>
      <c r="N18" s="27">
        <f t="shared" si="1"/>
        <v>3.1215890685762675</v>
      </c>
      <c r="O18" s="152">
        <f t="shared" si="1"/>
        <v>3.2152108120029892</v>
      </c>
      <c r="P18" s="52">
        <f t="shared" si="7"/>
        <v>2.9991693771987047E-2</v>
      </c>
    </row>
    <row r="19" spans="1:16" ht="20.100000000000001" customHeight="1" x14ac:dyDescent="0.25">
      <c r="A19" s="8" t="s">
        <v>186</v>
      </c>
      <c r="B19" s="19">
        <v>1442.69</v>
      </c>
      <c r="C19" s="140">
        <v>2868.54</v>
      </c>
      <c r="D19" s="247">
        <f t="shared" si="2"/>
        <v>1.3234716718039047E-2</v>
      </c>
      <c r="E19" s="215">
        <f t="shared" si="3"/>
        <v>1.9281637442246643E-2</v>
      </c>
      <c r="F19" s="52">
        <f t="shared" si="4"/>
        <v>0.98832736069425853</v>
      </c>
      <c r="H19" s="19">
        <v>368.05199999999996</v>
      </c>
      <c r="I19" s="140">
        <v>600.45000000000005</v>
      </c>
      <c r="J19" s="247">
        <f t="shared" si="5"/>
        <v>1.2778169748304929E-2</v>
      </c>
      <c r="K19" s="215">
        <f t="shared" si="6"/>
        <v>1.6222951143533646E-2</v>
      </c>
      <c r="L19" s="52">
        <f t="shared" si="0"/>
        <v>0.63142708095595212</v>
      </c>
      <c r="N19" s="27">
        <f t="shared" si="1"/>
        <v>2.5511509749149153</v>
      </c>
      <c r="O19" s="152">
        <f t="shared" si="1"/>
        <v>2.0932251249764691</v>
      </c>
      <c r="P19" s="52">
        <f t="shared" si="7"/>
        <v>-0.17949774609231769</v>
      </c>
    </row>
    <row r="20" spans="1:16" ht="20.100000000000001" customHeight="1" x14ac:dyDescent="0.25">
      <c r="A20" s="8" t="s">
        <v>187</v>
      </c>
      <c r="B20" s="19">
        <v>1703.99</v>
      </c>
      <c r="C20" s="140">
        <v>2256.25</v>
      </c>
      <c r="D20" s="247">
        <f t="shared" si="2"/>
        <v>1.5631788492587704E-2</v>
      </c>
      <c r="E20" s="215">
        <f t="shared" si="3"/>
        <v>1.5165971009317976E-2</v>
      </c>
      <c r="F20" s="52">
        <f t="shared" si="4"/>
        <v>0.32409814611588095</v>
      </c>
      <c r="H20" s="19">
        <v>467.51</v>
      </c>
      <c r="I20" s="140">
        <v>596.76400000000012</v>
      </c>
      <c r="J20" s="247">
        <f t="shared" si="5"/>
        <v>1.6231190535658108E-2</v>
      </c>
      <c r="K20" s="215">
        <f t="shared" si="6"/>
        <v>1.6123362838237513E-2</v>
      </c>
      <c r="L20" s="52">
        <f t="shared" si="0"/>
        <v>0.27647323051913358</v>
      </c>
      <c r="N20" s="27">
        <f t="shared" si="1"/>
        <v>2.7436193874377195</v>
      </c>
      <c r="O20" s="152">
        <f t="shared" si="1"/>
        <v>2.6449373961218843</v>
      </c>
      <c r="P20" s="52">
        <f t="shared" si="7"/>
        <v>-3.5967813818371816E-2</v>
      </c>
    </row>
    <row r="21" spans="1:16" ht="20.100000000000001" customHeight="1" x14ac:dyDescent="0.25">
      <c r="A21" s="8" t="s">
        <v>182</v>
      </c>
      <c r="B21" s="19">
        <v>473.41</v>
      </c>
      <c r="C21" s="140">
        <v>1098.6000000000001</v>
      </c>
      <c r="D21" s="247">
        <f t="shared" si="2"/>
        <v>4.342892264787907E-3</v>
      </c>
      <c r="E21" s="215">
        <f t="shared" si="3"/>
        <v>7.3845255405370546E-3</v>
      </c>
      <c r="F21" s="52">
        <f t="shared" si="4"/>
        <v>1.320610042035445</v>
      </c>
      <c r="H21" s="19">
        <v>202.22200000000001</v>
      </c>
      <c r="I21" s="140">
        <v>516.31899999999996</v>
      </c>
      <c r="J21" s="247">
        <f t="shared" si="5"/>
        <v>7.0208205439495491E-3</v>
      </c>
      <c r="K21" s="215">
        <f t="shared" si="6"/>
        <v>1.3949900760226744E-2</v>
      </c>
      <c r="L21" s="52">
        <f t="shared" si="0"/>
        <v>1.5532286299215712</v>
      </c>
      <c r="N21" s="27">
        <f t="shared" si="1"/>
        <v>4.2716038951437438</v>
      </c>
      <c r="O21" s="152">
        <f t="shared" si="1"/>
        <v>4.6997906426360814</v>
      </c>
      <c r="P21" s="52">
        <f t="shared" si="7"/>
        <v>0.1002402746142099</v>
      </c>
    </row>
    <row r="22" spans="1:16" ht="20.100000000000001" customHeight="1" x14ac:dyDescent="0.25">
      <c r="A22" s="8" t="s">
        <v>173</v>
      </c>
      <c r="B22" s="19">
        <v>1876.43</v>
      </c>
      <c r="C22" s="140">
        <v>1720.9899999999998</v>
      </c>
      <c r="D22" s="247">
        <f t="shared" si="2"/>
        <v>1.7213690738294443E-2</v>
      </c>
      <c r="E22" s="215">
        <f t="shared" si="3"/>
        <v>1.1568081749507431E-2</v>
      </c>
      <c r="F22" s="52">
        <f t="shared" si="4"/>
        <v>-8.2838155433456226E-2</v>
      </c>
      <c r="H22" s="19">
        <v>500.798</v>
      </c>
      <c r="I22" s="140">
        <v>472.6</v>
      </c>
      <c r="J22" s="247">
        <f t="shared" si="5"/>
        <v>1.738689601907234E-2</v>
      </c>
      <c r="K22" s="215">
        <f t="shared" si="6"/>
        <v>1.2768701324729789E-2</v>
      </c>
      <c r="L22" s="52">
        <f t="shared" ref="L22" si="8">(I22-H22)/H22</f>
        <v>-5.6306135407888966E-2</v>
      </c>
      <c r="N22" s="27">
        <f t="shared" ref="N22" si="9">(H22/B22)*10</f>
        <v>2.6688871953656679</v>
      </c>
      <c r="O22" s="152">
        <f t="shared" ref="O22" si="10">(I22/C22)*10</f>
        <v>2.7460938180930752</v>
      </c>
      <c r="P22" s="52">
        <f t="shared" ref="P22" si="11">(O22-N22)/N22</f>
        <v>2.8928394898619581E-2</v>
      </c>
    </row>
    <row r="23" spans="1:16" ht="20.100000000000001" customHeight="1" x14ac:dyDescent="0.25">
      <c r="A23" s="8" t="s">
        <v>200</v>
      </c>
      <c r="B23" s="19">
        <v>813.87999999999988</v>
      </c>
      <c r="C23" s="140">
        <v>2054.3399999999997</v>
      </c>
      <c r="D23" s="247">
        <f t="shared" si="2"/>
        <v>7.4662410098341415E-3</v>
      </c>
      <c r="E23" s="215">
        <f t="shared" si="3"/>
        <v>1.3808780446884116E-2</v>
      </c>
      <c r="F23" s="52">
        <f t="shared" si="4"/>
        <v>1.5241313215707475</v>
      </c>
      <c r="H23" s="19">
        <v>168.43799999999999</v>
      </c>
      <c r="I23" s="140">
        <v>393.34399999999994</v>
      </c>
      <c r="J23" s="247">
        <f t="shared" si="5"/>
        <v>5.8478947433106884E-3</v>
      </c>
      <c r="K23" s="215">
        <f t="shared" si="6"/>
        <v>1.0627363634943954E-2</v>
      </c>
      <c r="L23" s="52">
        <f t="shared" si="0"/>
        <v>1.3352450159702678</v>
      </c>
      <c r="N23" s="27">
        <f t="shared" si="1"/>
        <v>2.0695679952818598</v>
      </c>
      <c r="O23" s="152">
        <f t="shared" si="1"/>
        <v>1.9146976644567113</v>
      </c>
      <c r="P23" s="52">
        <f t="shared" si="7"/>
        <v>-7.4832202265505299E-2</v>
      </c>
    </row>
    <row r="24" spans="1:16" ht="20.100000000000001" customHeight="1" x14ac:dyDescent="0.25">
      <c r="A24" s="8" t="s">
        <v>183</v>
      </c>
      <c r="B24" s="19">
        <v>880.56</v>
      </c>
      <c r="C24" s="140">
        <v>906.26</v>
      </c>
      <c r="D24" s="247">
        <f t="shared" si="2"/>
        <v>8.0779392338177023E-3</v>
      </c>
      <c r="E24" s="215">
        <f t="shared" si="3"/>
        <v>6.0916622213427188E-3</v>
      </c>
      <c r="F24" s="52">
        <f t="shared" si="4"/>
        <v>2.9185972562914563E-2</v>
      </c>
      <c r="H24" s="19">
        <v>252.69499999999999</v>
      </c>
      <c r="I24" s="140">
        <v>277.18899999999996</v>
      </c>
      <c r="J24" s="247">
        <f t="shared" si="5"/>
        <v>8.7731614134630813E-3</v>
      </c>
      <c r="K24" s="215">
        <f t="shared" si="6"/>
        <v>7.4890891906485924E-3</v>
      </c>
      <c r="L24" s="52">
        <f t="shared" si="0"/>
        <v>9.6931082926056997E-2</v>
      </c>
      <c r="N24" s="27">
        <f t="shared" si="1"/>
        <v>2.86970791314618</v>
      </c>
      <c r="O24" s="152">
        <f t="shared" si="1"/>
        <v>3.0586034912718203</v>
      </c>
      <c r="P24" s="52">
        <f t="shared" si="7"/>
        <v>6.5823973673524924E-2</v>
      </c>
    </row>
    <row r="25" spans="1:16" ht="20.100000000000001" customHeight="1" x14ac:dyDescent="0.25">
      <c r="A25" s="8" t="s">
        <v>175</v>
      </c>
      <c r="B25" s="19">
        <v>872.55000000000007</v>
      </c>
      <c r="C25" s="140">
        <v>706.44999999999993</v>
      </c>
      <c r="D25" s="247">
        <f t="shared" si="2"/>
        <v>8.0044583883751678E-3</v>
      </c>
      <c r="E25" s="215">
        <f t="shared" si="3"/>
        <v>4.7485873549175323E-3</v>
      </c>
      <c r="F25" s="52">
        <f t="shared" si="4"/>
        <v>-0.19036158386338906</v>
      </c>
      <c r="H25" s="19">
        <v>277.38499999999999</v>
      </c>
      <c r="I25" s="140">
        <v>239.428</v>
      </c>
      <c r="J25" s="247">
        <f t="shared" si="5"/>
        <v>9.6303582527294037E-3</v>
      </c>
      <c r="K25" s="215">
        <f t="shared" si="6"/>
        <v>6.4688629301256958E-3</v>
      </c>
      <c r="L25" s="52">
        <f t="shared" si="0"/>
        <v>-0.13683868990752923</v>
      </c>
      <c r="N25" s="27">
        <f t="shared" si="1"/>
        <v>3.1790155291960343</v>
      </c>
      <c r="O25" s="152">
        <f t="shared" si="1"/>
        <v>3.3891712081534435</v>
      </c>
      <c r="P25" s="52">
        <f t="shared" si="7"/>
        <v>6.610715708285865E-2</v>
      </c>
    </row>
    <row r="26" spans="1:16" ht="20.100000000000001" customHeight="1" x14ac:dyDescent="0.25">
      <c r="A26" s="8" t="s">
        <v>216</v>
      </c>
      <c r="B26" s="19">
        <v>2270.2299999999996</v>
      </c>
      <c r="C26" s="140">
        <v>906.36</v>
      </c>
      <c r="D26" s="247">
        <f t="shared" si="2"/>
        <v>2.0826269631586673E-2</v>
      </c>
      <c r="E26" s="215">
        <f t="shared" si="3"/>
        <v>6.092334397343132E-3</v>
      </c>
      <c r="F26" s="52">
        <f t="shared" si="4"/>
        <v>-0.60076291829462203</v>
      </c>
      <c r="H26" s="19">
        <v>485.17600000000004</v>
      </c>
      <c r="I26" s="140">
        <v>220.83600000000001</v>
      </c>
      <c r="J26" s="247">
        <f t="shared" si="5"/>
        <v>1.684452546325952E-2</v>
      </c>
      <c r="K26" s="215">
        <f t="shared" si="6"/>
        <v>5.9665444895218526E-3</v>
      </c>
      <c r="L26" s="52">
        <f t="shared" si="0"/>
        <v>-0.5448332151631573</v>
      </c>
      <c r="N26" s="27">
        <f t="shared" si="1"/>
        <v>2.1371226703902253</v>
      </c>
      <c r="O26" s="152">
        <f t="shared" si="1"/>
        <v>2.4365152919369786</v>
      </c>
      <c r="P26" s="52">
        <f t="shared" si="7"/>
        <v>0.14009145366095715</v>
      </c>
    </row>
    <row r="27" spans="1:16" ht="20.100000000000001" customHeight="1" x14ac:dyDescent="0.25">
      <c r="A27" s="8" t="s">
        <v>180</v>
      </c>
      <c r="B27" s="19">
        <v>770.40000000000009</v>
      </c>
      <c r="C27" s="140">
        <v>742.28</v>
      </c>
      <c r="D27" s="247">
        <f t="shared" si="2"/>
        <v>7.0673712021136091E-3</v>
      </c>
      <c r="E27" s="215">
        <f t="shared" si="3"/>
        <v>4.9894280158655057E-3</v>
      </c>
      <c r="F27" s="52">
        <f t="shared" si="4"/>
        <v>-3.6500519210799734E-2</v>
      </c>
      <c r="H27" s="19">
        <v>202.113</v>
      </c>
      <c r="I27" s="140">
        <v>210.54400000000001</v>
      </c>
      <c r="J27" s="247">
        <f t="shared" si="5"/>
        <v>7.0170362403659111E-3</v>
      </c>
      <c r="K27" s="215">
        <f t="shared" si="6"/>
        <v>5.6884753527590114E-3</v>
      </c>
      <c r="L27" s="52">
        <f t="shared" si="0"/>
        <v>4.1714288541558495E-2</v>
      </c>
      <c r="N27" s="27">
        <f t="shared" si="1"/>
        <v>2.6234813084112147</v>
      </c>
      <c r="O27" s="152">
        <f t="shared" si="1"/>
        <v>2.8364498571967456</v>
      </c>
      <c r="P27" s="52">
        <f t="shared" si="7"/>
        <v>8.1177841100954898E-2</v>
      </c>
    </row>
    <row r="28" spans="1:16" ht="20.100000000000001" customHeight="1" x14ac:dyDescent="0.25">
      <c r="A28" s="8" t="s">
        <v>195</v>
      </c>
      <c r="B28" s="19">
        <v>408.56</v>
      </c>
      <c r="C28" s="140">
        <v>686.93</v>
      </c>
      <c r="D28" s="247">
        <f t="shared" si="2"/>
        <v>3.7479817995009551E-3</v>
      </c>
      <c r="E28" s="215">
        <f t="shared" si="3"/>
        <v>4.6173785996369184E-3</v>
      </c>
      <c r="F28" s="52">
        <f t="shared" si="4"/>
        <v>0.68134423340513006</v>
      </c>
      <c r="H28" s="19">
        <v>91.701999999999998</v>
      </c>
      <c r="I28" s="140">
        <v>169.37799999999999</v>
      </c>
      <c r="J28" s="247">
        <f t="shared" si="5"/>
        <v>3.1837450204293379E-3</v>
      </c>
      <c r="K28" s="215">
        <f t="shared" si="6"/>
        <v>4.5762528416844733E-3</v>
      </c>
      <c r="L28" s="52">
        <f t="shared" si="0"/>
        <v>0.84704804693463598</v>
      </c>
      <c r="N28" s="27">
        <f t="shared" si="1"/>
        <v>2.2445173291560603</v>
      </c>
      <c r="O28" s="152">
        <f t="shared" si="1"/>
        <v>2.4657243096094215</v>
      </c>
      <c r="P28" s="52">
        <f t="shared" si="7"/>
        <v>9.8554365154549781E-2</v>
      </c>
    </row>
    <row r="29" spans="1:16" ht="20.100000000000001" customHeight="1" x14ac:dyDescent="0.25">
      <c r="A29" s="8" t="s">
        <v>194</v>
      </c>
      <c r="B29" s="19">
        <v>642.42999999999995</v>
      </c>
      <c r="C29" s="140">
        <v>547.14</v>
      </c>
      <c r="D29" s="247">
        <f t="shared" si="2"/>
        <v>5.8934206663731111E-3</v>
      </c>
      <c r="E29" s="215">
        <f t="shared" si="3"/>
        <v>3.6777437686596063E-3</v>
      </c>
      <c r="F29" s="52">
        <f t="shared" si="4"/>
        <v>-0.14832744423516955</v>
      </c>
      <c r="H29" s="19">
        <v>178.54700000000003</v>
      </c>
      <c r="I29" s="140">
        <v>151.143</v>
      </c>
      <c r="J29" s="247">
        <f t="shared" si="5"/>
        <v>6.1988628619070148E-3</v>
      </c>
      <c r="K29" s="215">
        <f t="shared" si="6"/>
        <v>4.0835798229446347E-3</v>
      </c>
      <c r="L29" s="52">
        <f t="shared" si="0"/>
        <v>-0.15348339652864523</v>
      </c>
      <c r="N29" s="27">
        <f t="shared" ref="N29" si="12">(H29/B29)*10</f>
        <v>2.7792444312999089</v>
      </c>
      <c r="O29" s="152">
        <f t="shared" ref="O29" si="13">(I29/C29)*10</f>
        <v>2.7624191249040466</v>
      </c>
      <c r="P29" s="52">
        <f t="shared" ref="P29" si="14">(O29-N29)/N29</f>
        <v>-6.0539138646372283E-3</v>
      </c>
    </row>
    <row r="30" spans="1:16" ht="20.100000000000001" customHeight="1" x14ac:dyDescent="0.25">
      <c r="A30" s="8" t="s">
        <v>184</v>
      </c>
      <c r="B30" s="19">
        <v>131.08000000000001</v>
      </c>
      <c r="C30" s="140">
        <v>110.63999999999999</v>
      </c>
      <c r="D30" s="247">
        <f t="shared" si="2"/>
        <v>1.2024805518861005E-3</v>
      </c>
      <c r="E30" s="215">
        <f t="shared" si="3"/>
        <v>7.4369552685692663E-4</v>
      </c>
      <c r="F30" s="52">
        <f t="shared" si="4"/>
        <v>-0.15593530668294189</v>
      </c>
      <c r="H30" s="19">
        <v>142.38200000000001</v>
      </c>
      <c r="I30" s="140">
        <v>143.38799999999998</v>
      </c>
      <c r="J30" s="247">
        <f t="shared" si="5"/>
        <v>4.9432725949136334E-3</v>
      </c>
      <c r="K30" s="215">
        <f t="shared" si="6"/>
        <v>3.874055322789578E-3</v>
      </c>
      <c r="L30" s="52">
        <f t="shared" si="0"/>
        <v>7.0654998525092483E-3</v>
      </c>
      <c r="N30" s="27">
        <f t="shared" si="1"/>
        <v>10.862221544095208</v>
      </c>
      <c r="O30" s="152">
        <f t="shared" si="1"/>
        <v>12.959869848156183</v>
      </c>
      <c r="P30" s="52">
        <f t="shared" si="7"/>
        <v>0.19311411533502312</v>
      </c>
    </row>
    <row r="31" spans="1:16" ht="20.100000000000001" customHeight="1" x14ac:dyDescent="0.25">
      <c r="A31" s="8" t="s">
        <v>181</v>
      </c>
      <c r="B31" s="19">
        <v>1146.05</v>
      </c>
      <c r="C31" s="140">
        <v>370.27</v>
      </c>
      <c r="D31" s="247">
        <f t="shared" si="2"/>
        <v>1.0513448554234554E-2</v>
      </c>
      <c r="E31" s="215">
        <f t="shared" si="3"/>
        <v>2.4888660767291597E-3</v>
      </c>
      <c r="F31" s="52">
        <f t="shared" si="4"/>
        <v>-0.67691636490554519</v>
      </c>
      <c r="H31" s="19">
        <v>305.721</v>
      </c>
      <c r="I31" s="140">
        <v>112.979</v>
      </c>
      <c r="J31" s="247">
        <f t="shared" si="5"/>
        <v>1.0614138310949353E-2</v>
      </c>
      <c r="K31" s="215">
        <f t="shared" si="6"/>
        <v>3.0524653130906618E-3</v>
      </c>
      <c r="L31" s="52">
        <f t="shared" si="0"/>
        <v>-0.63045063963548464</v>
      </c>
      <c r="N31" s="27">
        <f t="shared" si="1"/>
        <v>2.6676061253871994</v>
      </c>
      <c r="O31" s="152">
        <f t="shared" si="1"/>
        <v>3.0512598914305777</v>
      </c>
      <c r="P31" s="52">
        <f t="shared" si="7"/>
        <v>0.14381949508670119</v>
      </c>
    </row>
    <row r="32" spans="1:16" ht="20.100000000000001" customHeight="1" thickBot="1" x14ac:dyDescent="0.3">
      <c r="A32" s="8" t="s">
        <v>17</v>
      </c>
      <c r="B32" s="19">
        <f>B33-SUM(B7:B31)</f>
        <v>5737.4499999999825</v>
      </c>
      <c r="C32" s="140">
        <f>C33-SUM(C7:C31)</f>
        <v>5825.7399999999616</v>
      </c>
      <c r="D32" s="247">
        <f t="shared" si="2"/>
        <v>5.2633292969323203E-2</v>
      </c>
      <c r="E32" s="215">
        <f t="shared" si="3"/>
        <v>3.9159226126459182E-2</v>
      </c>
      <c r="F32" s="52">
        <f t="shared" si="4"/>
        <v>1.5388369397551057E-2</v>
      </c>
      <c r="H32" s="19">
        <f>H33-SUM(H7:H31)</f>
        <v>1548.601999999999</v>
      </c>
      <c r="I32" s="140">
        <f>I33-SUM(I7:I31)</f>
        <v>1714.8220000000365</v>
      </c>
      <c r="J32" s="247">
        <f t="shared" si="5"/>
        <v>5.3764955029627602E-2</v>
      </c>
      <c r="K32" s="215">
        <f t="shared" si="6"/>
        <v>4.633104092906528E-2</v>
      </c>
      <c r="L32" s="52">
        <f t="shared" si="0"/>
        <v>0.10733551939106217</v>
      </c>
      <c r="N32" s="27">
        <f t="shared" si="1"/>
        <v>2.6991119748320309</v>
      </c>
      <c r="O32" s="152">
        <f t="shared" si="1"/>
        <v>2.9435264876222558</v>
      </c>
      <c r="P32" s="52">
        <f t="shared" si="7"/>
        <v>9.0553676568173896E-2</v>
      </c>
    </row>
    <row r="33" spans="1:16" ht="26.25" customHeight="1" thickBot="1" x14ac:dyDescent="0.3">
      <c r="A33" s="12" t="s">
        <v>18</v>
      </c>
      <c r="B33" s="17">
        <v>109007.99999999997</v>
      </c>
      <c r="C33" s="145">
        <v>148770.55999999997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0.36476735652429187</v>
      </c>
      <c r="G33" s="1"/>
      <c r="H33" s="17">
        <v>28803.185999999994</v>
      </c>
      <c r="I33" s="145">
        <v>37012.378000000026</v>
      </c>
      <c r="J33" s="243">
        <f>SUM(J7:J32)</f>
        <v>1.0000000000000002</v>
      </c>
      <c r="K33" s="244">
        <f>SUM(K7:K32)</f>
        <v>1.0000000000000004</v>
      </c>
      <c r="L33" s="57">
        <f t="shared" si="0"/>
        <v>0.28500985967316372</v>
      </c>
      <c r="N33" s="29">
        <f t="shared" si="1"/>
        <v>2.6423001981505942</v>
      </c>
      <c r="O33" s="146">
        <f t="shared" si="1"/>
        <v>2.4878832209813577</v>
      </c>
      <c r="P33" s="57">
        <f t="shared" si="7"/>
        <v>-5.8440360893632172E-2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14561.960000000001</v>
      </c>
      <c r="C39" s="147">
        <v>16298.539999999999</v>
      </c>
      <c r="D39" s="247">
        <f t="shared" ref="D39:D61" si="15">B39/$B$62</f>
        <v>0.28564182002318955</v>
      </c>
      <c r="E39" s="246">
        <f t="shared" ref="E39:E61" si="16">C39/$C$62</f>
        <v>0.28948349032558973</v>
      </c>
      <c r="F39" s="52">
        <f>(C39-B39)/B39</f>
        <v>0.11925455089836794</v>
      </c>
      <c r="H39" s="39">
        <v>3240.7189999999996</v>
      </c>
      <c r="I39" s="147">
        <v>3478.27</v>
      </c>
      <c r="J39" s="247">
        <f t="shared" ref="J39:J61" si="17">H39/$H$62</f>
        <v>0.26644748823307474</v>
      </c>
      <c r="K39" s="246">
        <f t="shared" ref="K39:K61" si="18">I39/$I$62</f>
        <v>0.26845247540585815</v>
      </c>
      <c r="L39" s="52">
        <f t="shared" ref="L39:L62" si="19">(I39-H39)/H39</f>
        <v>7.3301943179893234E-2</v>
      </c>
      <c r="N39" s="27">
        <f t="shared" ref="N39:O62" si="20">(H39/B39)*10</f>
        <v>2.2254689615958285</v>
      </c>
      <c r="O39" s="151">
        <f t="shared" si="20"/>
        <v>2.1340991278973456</v>
      </c>
      <c r="P39" s="61">
        <f t="shared" si="7"/>
        <v>-4.1056440361659285E-2</v>
      </c>
    </row>
    <row r="40" spans="1:16" ht="20.100000000000001" customHeight="1" x14ac:dyDescent="0.25">
      <c r="A40" s="38" t="s">
        <v>174</v>
      </c>
      <c r="B40" s="19">
        <v>8965.06</v>
      </c>
      <c r="C40" s="140">
        <v>10496.44</v>
      </c>
      <c r="D40" s="247">
        <f t="shared" si="15"/>
        <v>0.17585517712018817</v>
      </c>
      <c r="E40" s="215">
        <f t="shared" si="16"/>
        <v>0.18643056906895547</v>
      </c>
      <c r="F40" s="52">
        <f t="shared" ref="F40:F62" si="21">(C40-B40)/B40</f>
        <v>0.17081648087129378</v>
      </c>
      <c r="H40" s="19">
        <v>1819.0860000000002</v>
      </c>
      <c r="I40" s="140">
        <v>2009.8429999999998</v>
      </c>
      <c r="J40" s="247">
        <f t="shared" si="17"/>
        <v>0.14956276541716548</v>
      </c>
      <c r="K40" s="215">
        <f t="shared" si="18"/>
        <v>0.15511944976299602</v>
      </c>
      <c r="L40" s="52">
        <f t="shared" si="19"/>
        <v>0.10486420103282615</v>
      </c>
      <c r="N40" s="27">
        <f t="shared" si="20"/>
        <v>2.0290840217466481</v>
      </c>
      <c r="O40" s="152">
        <f t="shared" si="20"/>
        <v>1.9147853939049808</v>
      </c>
      <c r="P40" s="52">
        <f t="shared" si="7"/>
        <v>-5.6330160119874365E-2</v>
      </c>
    </row>
    <row r="41" spans="1:16" ht="20.100000000000001" customHeight="1" x14ac:dyDescent="0.25">
      <c r="A41" s="38" t="s">
        <v>166</v>
      </c>
      <c r="B41" s="19">
        <v>6144.23</v>
      </c>
      <c r="C41" s="140">
        <v>7560.3</v>
      </c>
      <c r="D41" s="247">
        <f t="shared" si="15"/>
        <v>0.12052285817575943</v>
      </c>
      <c r="E41" s="215">
        <f t="shared" si="16"/>
        <v>0.13428086392453289</v>
      </c>
      <c r="F41" s="52">
        <f t="shared" si="21"/>
        <v>0.23047151555198955</v>
      </c>
      <c r="H41" s="19">
        <v>1516.654</v>
      </c>
      <c r="I41" s="140">
        <v>1808.598</v>
      </c>
      <c r="J41" s="247">
        <f t="shared" si="17"/>
        <v>0.12469721960424392</v>
      </c>
      <c r="K41" s="215">
        <f t="shared" si="18"/>
        <v>0.13958738399091625</v>
      </c>
      <c r="L41" s="52">
        <f t="shared" si="19"/>
        <v>0.19249215707735579</v>
      </c>
      <c r="N41" s="27">
        <f t="shared" si="20"/>
        <v>2.4684199647474134</v>
      </c>
      <c r="O41" s="152">
        <f t="shared" si="20"/>
        <v>2.3922304670449583</v>
      </c>
      <c r="P41" s="52">
        <f t="shared" si="7"/>
        <v>-3.0865694975146317E-2</v>
      </c>
    </row>
    <row r="42" spans="1:16" ht="20.100000000000001" customHeight="1" x14ac:dyDescent="0.25">
      <c r="A42" s="38" t="s">
        <v>178</v>
      </c>
      <c r="B42" s="19">
        <v>6952.97</v>
      </c>
      <c r="C42" s="140">
        <v>5785.5</v>
      </c>
      <c r="D42" s="247">
        <f t="shared" si="15"/>
        <v>0.13638679170706663</v>
      </c>
      <c r="E42" s="215">
        <f t="shared" si="16"/>
        <v>0.10275808344052287</v>
      </c>
      <c r="F42" s="52">
        <f t="shared" si="21"/>
        <v>-0.16790954081493237</v>
      </c>
      <c r="H42" s="19">
        <v>1672.9389999999999</v>
      </c>
      <c r="I42" s="140">
        <v>1298.384</v>
      </c>
      <c r="J42" s="247">
        <f t="shared" si="17"/>
        <v>0.13754675876469136</v>
      </c>
      <c r="K42" s="215">
        <f t="shared" si="18"/>
        <v>0.10020912661390857</v>
      </c>
      <c r="L42" s="52">
        <f t="shared" si="19"/>
        <v>-0.22389041082789024</v>
      </c>
      <c r="N42" s="27">
        <f t="shared" si="20"/>
        <v>2.4060782658346</v>
      </c>
      <c r="O42" s="152">
        <f t="shared" si="20"/>
        <v>2.2442036124794744</v>
      </c>
      <c r="P42" s="52">
        <f t="shared" si="7"/>
        <v>-6.7277384802350113E-2</v>
      </c>
    </row>
    <row r="43" spans="1:16" ht="20.100000000000001" customHeight="1" x14ac:dyDescent="0.25">
      <c r="A43" s="38" t="s">
        <v>190</v>
      </c>
      <c r="B43" s="19">
        <v>3162.2200000000003</v>
      </c>
      <c r="C43" s="140">
        <v>4368.2999999999993</v>
      </c>
      <c r="D43" s="247">
        <f t="shared" si="15"/>
        <v>6.2028894195131044E-2</v>
      </c>
      <c r="E43" s="215">
        <f t="shared" si="16"/>
        <v>7.7586748922865087E-2</v>
      </c>
      <c r="F43" s="52">
        <f t="shared" si="21"/>
        <v>0.38140293844198031</v>
      </c>
      <c r="H43" s="19">
        <v>663.63900000000001</v>
      </c>
      <c r="I43" s="140">
        <v>968.428</v>
      </c>
      <c r="J43" s="247">
        <f t="shared" si="17"/>
        <v>5.4563491818793761E-2</v>
      </c>
      <c r="K43" s="215">
        <f t="shared" si="18"/>
        <v>7.4743160781751972E-2</v>
      </c>
      <c r="L43" s="52">
        <f t="shared" si="19"/>
        <v>0.45926927139604512</v>
      </c>
      <c r="N43" s="27">
        <f t="shared" si="20"/>
        <v>2.0986490503507031</v>
      </c>
      <c r="O43" s="152">
        <f t="shared" si="20"/>
        <v>2.2169448069042881</v>
      </c>
      <c r="P43" s="52">
        <f t="shared" si="7"/>
        <v>5.6367574432617328E-2</v>
      </c>
    </row>
    <row r="44" spans="1:16" ht="20.100000000000001" customHeight="1" x14ac:dyDescent="0.25">
      <c r="A44" s="38" t="s">
        <v>179</v>
      </c>
      <c r="B44" s="19">
        <v>2136.73</v>
      </c>
      <c r="C44" s="140">
        <v>2251.9</v>
      </c>
      <c r="D44" s="247">
        <f t="shared" si="15"/>
        <v>4.1913275829500274E-2</v>
      </c>
      <c r="E44" s="215">
        <f t="shared" si="16"/>
        <v>3.9996703500080104E-2</v>
      </c>
      <c r="F44" s="52">
        <f t="shared" si="21"/>
        <v>5.390011840522671E-2</v>
      </c>
      <c r="H44" s="19">
        <v>784.35299999999984</v>
      </c>
      <c r="I44" s="140">
        <v>882.32799999999997</v>
      </c>
      <c r="J44" s="247">
        <f t="shared" si="17"/>
        <v>6.4488431961572987E-2</v>
      </c>
      <c r="K44" s="215">
        <f t="shared" si="18"/>
        <v>6.8097972762292749E-2</v>
      </c>
      <c r="L44" s="52">
        <f t="shared" si="19"/>
        <v>0.12491187003810804</v>
      </c>
      <c r="N44" s="27">
        <f t="shared" si="20"/>
        <v>3.6708100695923203</v>
      </c>
      <c r="O44" s="152">
        <f t="shared" si="20"/>
        <v>3.9181491185221367</v>
      </c>
      <c r="P44" s="52">
        <f t="shared" si="7"/>
        <v>6.7379963615847291E-2</v>
      </c>
    </row>
    <row r="45" spans="1:16" ht="20.100000000000001" customHeight="1" x14ac:dyDescent="0.25">
      <c r="A45" s="38" t="s">
        <v>186</v>
      </c>
      <c r="B45" s="19">
        <v>1442.69</v>
      </c>
      <c r="C45" s="140">
        <v>2868.54</v>
      </c>
      <c r="D45" s="247">
        <f t="shared" si="15"/>
        <v>2.8299253488490238E-2</v>
      </c>
      <c r="E45" s="215">
        <f t="shared" si="16"/>
        <v>5.094904030290856E-2</v>
      </c>
      <c r="F45" s="52">
        <f t="shared" si="21"/>
        <v>0.98832736069425853</v>
      </c>
      <c r="H45" s="19">
        <v>368.05199999999996</v>
      </c>
      <c r="I45" s="140">
        <v>600.45000000000005</v>
      </c>
      <c r="J45" s="247">
        <f t="shared" si="17"/>
        <v>3.0260732553226498E-2</v>
      </c>
      <c r="K45" s="215">
        <f t="shared" si="18"/>
        <v>4.6342661397029999E-2</v>
      </c>
      <c r="L45" s="52">
        <f t="shared" si="19"/>
        <v>0.63142708095595212</v>
      </c>
      <c r="N45" s="27">
        <f t="shared" si="20"/>
        <v>2.5511509749149153</v>
      </c>
      <c r="O45" s="152">
        <f t="shared" si="20"/>
        <v>2.0932251249764691</v>
      </c>
      <c r="P45" s="52">
        <f t="shared" si="7"/>
        <v>-0.17949774609231769</v>
      </c>
    </row>
    <row r="46" spans="1:16" ht="20.100000000000001" customHeight="1" x14ac:dyDescent="0.25">
      <c r="A46" s="38" t="s">
        <v>173</v>
      </c>
      <c r="B46" s="19">
        <v>1876.43</v>
      </c>
      <c r="C46" s="140">
        <v>1720.9899999999998</v>
      </c>
      <c r="D46" s="247">
        <f t="shared" si="15"/>
        <v>3.6807330905050797E-2</v>
      </c>
      <c r="E46" s="215">
        <f t="shared" si="16"/>
        <v>3.0567044165639171E-2</v>
      </c>
      <c r="F46" s="52">
        <f t="shared" si="21"/>
        <v>-8.2838155433456226E-2</v>
      </c>
      <c r="H46" s="19">
        <v>500.798</v>
      </c>
      <c r="I46" s="140">
        <v>472.6</v>
      </c>
      <c r="J46" s="247">
        <f t="shared" si="17"/>
        <v>4.1174927296117735E-2</v>
      </c>
      <c r="K46" s="215">
        <f t="shared" si="18"/>
        <v>3.6475213217147771E-2</v>
      </c>
      <c r="L46" s="52">
        <f t="shared" si="19"/>
        <v>-5.6306135407888966E-2</v>
      </c>
      <c r="N46" s="27">
        <f t="shared" si="20"/>
        <v>2.6688871953656679</v>
      </c>
      <c r="O46" s="152">
        <f t="shared" si="20"/>
        <v>2.7460938180930752</v>
      </c>
      <c r="P46" s="52">
        <f t="shared" si="7"/>
        <v>2.8928394898619581E-2</v>
      </c>
    </row>
    <row r="47" spans="1:16" ht="20.100000000000001" customHeight="1" x14ac:dyDescent="0.25">
      <c r="A47" s="38" t="s">
        <v>183</v>
      </c>
      <c r="B47" s="19">
        <v>880.56</v>
      </c>
      <c r="C47" s="140">
        <v>906.26</v>
      </c>
      <c r="D47" s="247">
        <f t="shared" si="15"/>
        <v>1.7272727094403483E-2</v>
      </c>
      <c r="E47" s="215">
        <f t="shared" si="16"/>
        <v>1.6096368628261731E-2</v>
      </c>
      <c r="F47" s="52">
        <f t="shared" si="21"/>
        <v>2.9185972562914563E-2</v>
      </c>
      <c r="H47" s="19">
        <v>252.69499999999999</v>
      </c>
      <c r="I47" s="140">
        <v>277.18899999999996</v>
      </c>
      <c r="J47" s="247">
        <f t="shared" si="17"/>
        <v>2.0776237630925985E-2</v>
      </c>
      <c r="K47" s="215">
        <f t="shared" si="18"/>
        <v>2.1393414888802309E-2</v>
      </c>
      <c r="L47" s="52">
        <f t="shared" si="19"/>
        <v>9.6931082926056997E-2</v>
      </c>
      <c r="N47" s="27">
        <f t="shared" si="20"/>
        <v>2.86970791314618</v>
      </c>
      <c r="O47" s="152">
        <f t="shared" si="20"/>
        <v>3.0586034912718203</v>
      </c>
      <c r="P47" s="52">
        <f t="shared" si="7"/>
        <v>6.5823973673524924E-2</v>
      </c>
    </row>
    <row r="48" spans="1:16" ht="20.100000000000001" customHeight="1" x14ac:dyDescent="0.25">
      <c r="A48" s="38" t="s">
        <v>175</v>
      </c>
      <c r="B48" s="19">
        <v>872.55000000000007</v>
      </c>
      <c r="C48" s="140">
        <v>706.44999999999993</v>
      </c>
      <c r="D48" s="247">
        <f t="shared" si="15"/>
        <v>1.7115606007792498E-2</v>
      </c>
      <c r="E48" s="215">
        <f t="shared" si="16"/>
        <v>1.2547480433248185E-2</v>
      </c>
      <c r="F48" s="52">
        <f t="shared" si="21"/>
        <v>-0.19036158386338906</v>
      </c>
      <c r="H48" s="19">
        <v>277.38499999999999</v>
      </c>
      <c r="I48" s="140">
        <v>239.428</v>
      </c>
      <c r="J48" s="247">
        <f t="shared" si="17"/>
        <v>2.2806215695816711E-2</v>
      </c>
      <c r="K48" s="215">
        <f t="shared" si="18"/>
        <v>1.8479025285982345E-2</v>
      </c>
      <c r="L48" s="52">
        <f t="shared" si="19"/>
        <v>-0.13683868990752923</v>
      </c>
      <c r="N48" s="27">
        <f t="shared" si="20"/>
        <v>3.1790155291960343</v>
      </c>
      <c r="O48" s="152">
        <f t="shared" si="20"/>
        <v>3.3891712081534435</v>
      </c>
      <c r="P48" s="52">
        <f t="shared" si="7"/>
        <v>6.610715708285865E-2</v>
      </c>
    </row>
    <row r="49" spans="1:16" ht="20.100000000000001" customHeight="1" x14ac:dyDescent="0.25">
      <c r="A49" s="38" t="s">
        <v>180</v>
      </c>
      <c r="B49" s="19">
        <v>770.40000000000009</v>
      </c>
      <c r="C49" s="140">
        <v>742.28</v>
      </c>
      <c r="D49" s="247">
        <f t="shared" si="15"/>
        <v>1.5111870802135512E-2</v>
      </c>
      <c r="E49" s="215">
        <f t="shared" si="16"/>
        <v>1.3183868321879061E-2</v>
      </c>
      <c r="F49" s="52">
        <f t="shared" si="21"/>
        <v>-3.6500519210799734E-2</v>
      </c>
      <c r="H49" s="19">
        <v>202.113</v>
      </c>
      <c r="I49" s="140">
        <v>210.54400000000001</v>
      </c>
      <c r="J49" s="247">
        <f t="shared" si="17"/>
        <v>1.6617454703493711E-2</v>
      </c>
      <c r="K49" s="215">
        <f t="shared" si="18"/>
        <v>1.624976151415819E-2</v>
      </c>
      <c r="L49" s="52">
        <f t="shared" si="19"/>
        <v>4.1714288541558495E-2</v>
      </c>
      <c r="N49" s="27">
        <f t="shared" si="20"/>
        <v>2.6234813084112147</v>
      </c>
      <c r="O49" s="152">
        <f t="shared" si="20"/>
        <v>2.8364498571967456</v>
      </c>
      <c r="P49" s="52">
        <f t="shared" si="7"/>
        <v>8.1177841100954898E-2</v>
      </c>
    </row>
    <row r="50" spans="1:16" ht="20.100000000000001" customHeight="1" x14ac:dyDescent="0.25">
      <c r="A50" s="38" t="s">
        <v>195</v>
      </c>
      <c r="B50" s="19">
        <v>408.56</v>
      </c>
      <c r="C50" s="140">
        <v>686.93</v>
      </c>
      <c r="D50" s="247">
        <f t="shared" si="15"/>
        <v>8.0141561979757067E-3</v>
      </c>
      <c r="E50" s="215">
        <f t="shared" si="16"/>
        <v>1.2200779579603901E-2</v>
      </c>
      <c r="F50" s="52">
        <f t="shared" si="21"/>
        <v>0.68134423340513006</v>
      </c>
      <c r="H50" s="19">
        <v>91.701999999999998</v>
      </c>
      <c r="I50" s="140">
        <v>169.37799999999999</v>
      </c>
      <c r="J50" s="247">
        <f t="shared" si="17"/>
        <v>7.5396131432405649E-3</v>
      </c>
      <c r="K50" s="215">
        <f t="shared" si="18"/>
        <v>1.3072574406039048E-2</v>
      </c>
      <c r="L50" s="52">
        <f t="shared" si="19"/>
        <v>0.84704804693463598</v>
      </c>
      <c r="N50" s="27">
        <f t="shared" si="20"/>
        <v>2.2445173291560603</v>
      </c>
      <c r="O50" s="152">
        <f t="shared" si="20"/>
        <v>2.4657243096094215</v>
      </c>
      <c r="P50" s="52">
        <f t="shared" si="7"/>
        <v>9.8554365154549781E-2</v>
      </c>
    </row>
    <row r="51" spans="1:16" ht="20.100000000000001" customHeight="1" x14ac:dyDescent="0.25">
      <c r="A51" s="38" t="s">
        <v>194</v>
      </c>
      <c r="B51" s="19">
        <v>642.42999999999995</v>
      </c>
      <c r="C51" s="140">
        <v>547.14</v>
      </c>
      <c r="D51" s="247">
        <f t="shared" si="15"/>
        <v>1.2601660383457834E-2</v>
      </c>
      <c r="E51" s="215">
        <f t="shared" si="16"/>
        <v>9.717925464289635E-3</v>
      </c>
      <c r="F51" s="52">
        <f t="shared" si="21"/>
        <v>-0.14832744423516955</v>
      </c>
      <c r="H51" s="19">
        <v>178.54700000000003</v>
      </c>
      <c r="I51" s="140">
        <v>151.143</v>
      </c>
      <c r="J51" s="247">
        <f t="shared" si="17"/>
        <v>1.4679890382828874E-2</v>
      </c>
      <c r="K51" s="215">
        <f t="shared" si="18"/>
        <v>1.1665199219803989E-2</v>
      </c>
      <c r="L51" s="52">
        <f t="shared" si="19"/>
        <v>-0.15348339652864523</v>
      </c>
      <c r="N51" s="27">
        <f t="shared" si="20"/>
        <v>2.7792444312999089</v>
      </c>
      <c r="O51" s="152">
        <f t="shared" si="20"/>
        <v>2.7624191249040466</v>
      </c>
      <c r="P51" s="52">
        <f t="shared" si="7"/>
        <v>-6.0539138646372283E-3</v>
      </c>
    </row>
    <row r="52" spans="1:16" ht="20.100000000000001" customHeight="1" x14ac:dyDescent="0.25">
      <c r="A52" s="38" t="s">
        <v>181</v>
      </c>
      <c r="B52" s="19">
        <v>1146.05</v>
      </c>
      <c r="C52" s="140">
        <v>370.27</v>
      </c>
      <c r="D52" s="247">
        <f t="shared" si="15"/>
        <v>2.2480477067481051E-2</v>
      </c>
      <c r="E52" s="215">
        <f t="shared" si="16"/>
        <v>6.576481817565016E-3</v>
      </c>
      <c r="F52" s="52">
        <f t="shared" si="21"/>
        <v>-0.67691636490554519</v>
      </c>
      <c r="H52" s="19">
        <v>305.721</v>
      </c>
      <c r="I52" s="140">
        <v>112.979</v>
      </c>
      <c r="J52" s="247">
        <f t="shared" si="17"/>
        <v>2.5135962899006006E-2</v>
      </c>
      <c r="K52" s="215">
        <f t="shared" si="18"/>
        <v>8.7197061236989788E-3</v>
      </c>
      <c r="L52" s="52">
        <f t="shared" si="19"/>
        <v>-0.63045063963548464</v>
      </c>
      <c r="N52" s="27">
        <f t="shared" si="20"/>
        <v>2.6676061253871994</v>
      </c>
      <c r="O52" s="152">
        <f t="shared" si="20"/>
        <v>3.0512598914305777</v>
      </c>
      <c r="P52" s="52">
        <f t="shared" si="7"/>
        <v>0.14381949508670119</v>
      </c>
    </row>
    <row r="53" spans="1:16" ht="20.100000000000001" customHeight="1" x14ac:dyDescent="0.25">
      <c r="A53" s="38" t="s">
        <v>192</v>
      </c>
      <c r="B53" s="19">
        <v>614.43999999999994</v>
      </c>
      <c r="C53" s="140">
        <v>252.33</v>
      </c>
      <c r="D53" s="247">
        <f t="shared" si="15"/>
        <v>1.2052619283053144E-2</v>
      </c>
      <c r="E53" s="215">
        <f t="shared" si="16"/>
        <v>4.4817124180359753E-3</v>
      </c>
      <c r="F53" s="52">
        <f t="shared" si="21"/>
        <v>-0.58933337673328545</v>
      </c>
      <c r="H53" s="19">
        <v>145.62899999999999</v>
      </c>
      <c r="I53" s="140">
        <v>70.150999999999996</v>
      </c>
      <c r="J53" s="247">
        <f t="shared" si="17"/>
        <v>1.1973417400241873E-2</v>
      </c>
      <c r="K53" s="215">
        <f t="shared" si="18"/>
        <v>5.4142460482355754E-3</v>
      </c>
      <c r="L53" s="52">
        <f t="shared" si="19"/>
        <v>-0.51828962637936127</v>
      </c>
      <c r="N53" s="27">
        <f t="shared" si="20"/>
        <v>2.3701093678796954</v>
      </c>
      <c r="O53" s="152">
        <f t="shared" si="20"/>
        <v>2.7801291958942653</v>
      </c>
      <c r="P53" s="52">
        <f t="shared" si="7"/>
        <v>0.17299616362487716</v>
      </c>
    </row>
    <row r="54" spans="1:16" ht="20.100000000000001" customHeight="1" x14ac:dyDescent="0.25">
      <c r="A54" s="38" t="s">
        <v>185</v>
      </c>
      <c r="B54" s="19">
        <v>117.29</v>
      </c>
      <c r="C54" s="140">
        <v>303.13</v>
      </c>
      <c r="D54" s="247">
        <f t="shared" si="15"/>
        <v>2.3007156365296914E-3</v>
      </c>
      <c r="E54" s="215">
        <f t="shared" si="16"/>
        <v>5.3839871805938461E-3</v>
      </c>
      <c r="F54" s="52">
        <f t="shared" si="21"/>
        <v>1.584448802114417</v>
      </c>
      <c r="H54" s="19">
        <v>30.212</v>
      </c>
      <c r="I54" s="140">
        <v>68.527000000000001</v>
      </c>
      <c r="J54" s="247">
        <f t="shared" si="17"/>
        <v>2.4839893599221822E-3</v>
      </c>
      <c r="K54" s="215">
        <f t="shared" si="18"/>
        <v>5.2889059164864267E-3</v>
      </c>
      <c r="L54" s="52">
        <f t="shared" si="19"/>
        <v>1.2682046868793857</v>
      </c>
      <c r="N54" s="27">
        <f t="shared" si="20"/>
        <v>2.5758376673203172</v>
      </c>
      <c r="O54" s="152">
        <f t="shared" si="20"/>
        <v>2.2606472470557186</v>
      </c>
      <c r="P54" s="52">
        <f t="shared" si="7"/>
        <v>-0.12236424067534345</v>
      </c>
    </row>
    <row r="55" spans="1:16" ht="20.100000000000001" customHeight="1" x14ac:dyDescent="0.25">
      <c r="A55" s="38" t="s">
        <v>214</v>
      </c>
      <c r="B55" s="19">
        <v>54.78</v>
      </c>
      <c r="C55" s="140">
        <v>95.2</v>
      </c>
      <c r="D55" s="247">
        <f t="shared" si="15"/>
        <v>1.0745434612421901E-3</v>
      </c>
      <c r="E55" s="215">
        <f t="shared" si="16"/>
        <v>1.6908771140848287E-3</v>
      </c>
      <c r="F55" s="52">
        <f t="shared" si="21"/>
        <v>0.73786053304125598</v>
      </c>
      <c r="H55" s="19">
        <v>18.290999999999997</v>
      </c>
      <c r="I55" s="140">
        <v>31.721999999999994</v>
      </c>
      <c r="J55" s="247">
        <f t="shared" si="17"/>
        <v>1.5038610281456583E-3</v>
      </c>
      <c r="K55" s="215">
        <f t="shared" si="18"/>
        <v>2.448300282848839E-3</v>
      </c>
      <c r="L55" s="52">
        <f t="shared" si="19"/>
        <v>0.73429555519107759</v>
      </c>
      <c r="N55" s="27">
        <f t="shared" ref="N55:N56" si="22">(H55/B55)*10</f>
        <v>3.3389923329682358</v>
      </c>
      <c r="O55" s="152">
        <f t="shared" ref="O55:O56" si="23">(I55/C55)*10</f>
        <v>3.3321428571428564</v>
      </c>
      <c r="P55" s="52">
        <f t="shared" ref="P55:P56" si="24">(O55-N55)/N55</f>
        <v>-2.0513601537055655E-3</v>
      </c>
    </row>
    <row r="56" spans="1:16" ht="20.100000000000001" customHeight="1" x14ac:dyDescent="0.25">
      <c r="A56" s="38" t="s">
        <v>217</v>
      </c>
      <c r="B56" s="19">
        <v>59.18</v>
      </c>
      <c r="C56" s="140">
        <v>124.99000000000001</v>
      </c>
      <c r="D56" s="247">
        <f t="shared" si="15"/>
        <v>1.1608521729885508E-3</v>
      </c>
      <c r="E56" s="215">
        <f t="shared" si="16"/>
        <v>2.2199866648052813E-3</v>
      </c>
      <c r="F56" s="52">
        <f t="shared" si="21"/>
        <v>1.1120310915849949</v>
      </c>
      <c r="H56" s="19">
        <v>16.794</v>
      </c>
      <c r="I56" s="140">
        <v>28.347000000000001</v>
      </c>
      <c r="J56" s="247">
        <f t="shared" si="17"/>
        <v>1.3807797335672293E-3</v>
      </c>
      <c r="K56" s="215">
        <f t="shared" si="18"/>
        <v>2.1878181740721285E-3</v>
      </c>
      <c r="L56" s="52">
        <f t="shared" ref="L56:L57" si="25">(I56-H56)/H56</f>
        <v>0.68792425866380857</v>
      </c>
      <c r="N56" s="27">
        <f t="shared" si="22"/>
        <v>2.8377830348090569</v>
      </c>
      <c r="O56" s="152">
        <f t="shared" si="23"/>
        <v>2.2679414353148251</v>
      </c>
      <c r="P56" s="52">
        <f t="shared" si="24"/>
        <v>-0.20080520339447805</v>
      </c>
    </row>
    <row r="57" spans="1:16" ht="20.100000000000001" customHeight="1" x14ac:dyDescent="0.25">
      <c r="A57" s="38" t="s">
        <v>197</v>
      </c>
      <c r="B57" s="19">
        <v>21.73</v>
      </c>
      <c r="C57" s="140">
        <v>52.47</v>
      </c>
      <c r="D57" s="247">
        <f t="shared" si="15"/>
        <v>4.2624734232918566E-4</v>
      </c>
      <c r="E57" s="215">
        <f t="shared" si="16"/>
        <v>9.319361573112496E-4</v>
      </c>
      <c r="F57" s="52">
        <f t="shared" si="21"/>
        <v>1.4146341463414633</v>
      </c>
      <c r="H57" s="19">
        <v>14.113999999999999</v>
      </c>
      <c r="I57" s="140">
        <v>26.826000000000001</v>
      </c>
      <c r="J57" s="247">
        <f t="shared" si="17"/>
        <v>1.1604337953773889E-3</v>
      </c>
      <c r="K57" s="215">
        <f t="shared" si="18"/>
        <v>2.0704275703834238E-3</v>
      </c>
      <c r="L57" s="52">
        <f t="shared" si="25"/>
        <v>0.90066600538472452</v>
      </c>
      <c r="N57" s="27">
        <f t="shared" ref="N57:N58" si="26">(H57/B57)*10</f>
        <v>6.4951679705476293</v>
      </c>
      <c r="O57" s="152">
        <f t="shared" ref="O57:O58" si="27">(I57/C57)*10</f>
        <v>5.1126357918810754</v>
      </c>
      <c r="P57" s="52">
        <f t="shared" ref="P57:P58" si="28">(O57-N57)/N57</f>
        <v>-0.21285549271945742</v>
      </c>
    </row>
    <row r="58" spans="1:16" ht="20.100000000000001" customHeight="1" x14ac:dyDescent="0.25">
      <c r="A58" s="38" t="s">
        <v>193</v>
      </c>
      <c r="B58" s="19">
        <v>56.53</v>
      </c>
      <c r="C58" s="140">
        <v>62.45000000000001</v>
      </c>
      <c r="D58" s="247">
        <f t="shared" si="15"/>
        <v>1.1088707897776745E-3</v>
      </c>
      <c r="E58" s="215">
        <f t="shared" si="16"/>
        <v>1.1091940732625796E-3</v>
      </c>
      <c r="F58" s="52">
        <f t="shared" si="21"/>
        <v>0.10472315584645336</v>
      </c>
      <c r="H58" s="19">
        <v>15.565000000000001</v>
      </c>
      <c r="I58" s="140">
        <v>17.321999999999999</v>
      </c>
      <c r="J58" s="247">
        <f t="shared" si="17"/>
        <v>1.279733032807784E-3</v>
      </c>
      <c r="K58" s="215">
        <f t="shared" si="18"/>
        <v>1.3369099520682049E-3</v>
      </c>
      <c r="L58" s="52">
        <f t="shared" si="19"/>
        <v>0.11288146482492757</v>
      </c>
      <c r="N58" s="27">
        <f t="shared" si="26"/>
        <v>2.753405271537237</v>
      </c>
      <c r="O58" s="152">
        <f t="shared" si="27"/>
        <v>2.7737389911929538</v>
      </c>
      <c r="P58" s="52">
        <f t="shared" si="28"/>
        <v>7.3849352530527901E-3</v>
      </c>
    </row>
    <row r="59" spans="1:16" ht="20.100000000000001" customHeight="1" x14ac:dyDescent="0.25">
      <c r="A59" s="38" t="s">
        <v>191</v>
      </c>
      <c r="B59" s="19">
        <v>14.110000000000001</v>
      </c>
      <c r="C59" s="140">
        <v>48.24</v>
      </c>
      <c r="D59" s="247">
        <f t="shared" ref="D59" si="29">B59/$B$62</f>
        <v>2.7677634607753383E-4</v>
      </c>
      <c r="E59" s="215">
        <f t="shared" ref="E59" si="30">C59/$C$62</f>
        <v>8.5680579814550572E-4</v>
      </c>
      <c r="F59" s="52">
        <f t="shared" si="21"/>
        <v>2.4188518781006376</v>
      </c>
      <c r="H59" s="19">
        <v>7.07</v>
      </c>
      <c r="I59" s="140">
        <v>14.310000000000002</v>
      </c>
      <c r="J59" s="247">
        <f t="shared" ref="J59:J60" si="31">H59/$H$62</f>
        <v>5.8128573992618257E-4</v>
      </c>
      <c r="K59" s="215">
        <f t="shared" ref="K59:K60" si="32">I59/$I$62</f>
        <v>1.1044441412132557E-3</v>
      </c>
      <c r="L59" s="52">
        <f t="shared" si="19"/>
        <v>1.0240452616690243</v>
      </c>
      <c r="N59" s="27">
        <f t="shared" ref="N59:N60" si="33">(H59/B59)*10</f>
        <v>5.0106307583274265</v>
      </c>
      <c r="O59" s="152">
        <f t="shared" ref="O59:O60" si="34">(I59/C59)*10</f>
        <v>2.9664179104477615</v>
      </c>
      <c r="P59" s="52">
        <f t="shared" ref="P59:P60" si="35">(O59-N59)/N59</f>
        <v>-0.40797515252591343</v>
      </c>
    </row>
    <row r="60" spans="1:16" ht="20.100000000000001" customHeight="1" x14ac:dyDescent="0.25">
      <c r="A60" s="38" t="s">
        <v>199</v>
      </c>
      <c r="B60" s="19">
        <v>9.7199999999999989</v>
      </c>
      <c r="C60" s="140">
        <v>17.73</v>
      </c>
      <c r="D60" s="247">
        <f t="shared" si="15"/>
        <v>1.9066379049423305E-4</v>
      </c>
      <c r="E60" s="215">
        <f t="shared" si="16"/>
        <v>3.1490810118407579E-4</v>
      </c>
      <c r="F60" s="52">
        <f t="shared" si="21"/>
        <v>0.82407407407407429</v>
      </c>
      <c r="H60" s="19">
        <v>3.746</v>
      </c>
      <c r="I60" s="140">
        <v>6.8810000000000002</v>
      </c>
      <c r="J60" s="247">
        <f t="shared" si="31"/>
        <v>3.0799100166385853E-4</v>
      </c>
      <c r="K60" s="215">
        <f t="shared" si="32"/>
        <v>5.3107478236816296E-4</v>
      </c>
      <c r="L60" s="52">
        <f t="shared" si="19"/>
        <v>0.83689268553123342</v>
      </c>
      <c r="N60" s="27">
        <f t="shared" si="33"/>
        <v>3.853909465020577</v>
      </c>
      <c r="O60" s="152">
        <f t="shared" si="34"/>
        <v>3.8809926677946982</v>
      </c>
      <c r="P60" s="52">
        <f t="shared" si="35"/>
        <v>7.0274621186454458E-3</v>
      </c>
    </row>
    <row r="61" spans="1:16" ht="20.100000000000001" customHeight="1" thickBot="1" x14ac:dyDescent="0.3">
      <c r="A61" s="8" t="s">
        <v>17</v>
      </c>
      <c r="B61" s="19">
        <f>B62-SUM(B39:B60)</f>
        <v>69.169999999990978</v>
      </c>
      <c r="C61" s="140">
        <f>C62-SUM(C39:C60)</f>
        <v>35.760000000009313</v>
      </c>
      <c r="D61" s="247">
        <f t="shared" si="15"/>
        <v>1.3568121798852245E-3</v>
      </c>
      <c r="E61" s="215">
        <f t="shared" si="16"/>
        <v>6.3514459663539097E-4</v>
      </c>
      <c r="F61" s="52">
        <f t="shared" si="21"/>
        <v>-0.48301286684958827</v>
      </c>
      <c r="H61" s="19">
        <f>H62-SUM(H39:H60)</f>
        <v>36.869000000000597</v>
      </c>
      <c r="I61" s="140">
        <f>I62-SUM(I39:I60)</f>
        <v>13.096000000001368</v>
      </c>
      <c r="J61" s="247">
        <f t="shared" si="17"/>
        <v>3.0313188041497558E-3</v>
      </c>
      <c r="K61" s="215">
        <f t="shared" si="18"/>
        <v>1.0107477619378271E-3</v>
      </c>
      <c r="L61" s="52">
        <f t="shared" si="19"/>
        <v>-0.64479644145484949</v>
      </c>
      <c r="N61" s="27">
        <f t="shared" si="20"/>
        <v>5.330200954171664</v>
      </c>
      <c r="O61" s="152">
        <f t="shared" si="20"/>
        <v>3.6621923937354466</v>
      </c>
      <c r="P61" s="52">
        <f t="shared" si="7"/>
        <v>-0.31293539864210113</v>
      </c>
    </row>
    <row r="62" spans="1:16" ht="26.25" customHeight="1" thickBot="1" x14ac:dyDescent="0.3">
      <c r="A62" s="12" t="s">
        <v>18</v>
      </c>
      <c r="B62" s="17">
        <v>50979.790000000008</v>
      </c>
      <c r="C62" s="145">
        <v>56302.14</v>
      </c>
      <c r="D62" s="253">
        <f>SUM(D39:D61)</f>
        <v>0.99999999999999967</v>
      </c>
      <c r="E62" s="254">
        <f>SUM(E39:E61)</f>
        <v>0.99999999999999989</v>
      </c>
      <c r="F62" s="57">
        <f t="shared" si="21"/>
        <v>0.10440117544619133</v>
      </c>
      <c r="G62" s="1"/>
      <c r="H62" s="17">
        <v>12162.692999999997</v>
      </c>
      <c r="I62" s="145">
        <v>12956.743999999999</v>
      </c>
      <c r="J62" s="253">
        <f>SUM(J39:J61)</f>
        <v>1.0000000000000004</v>
      </c>
      <c r="K62" s="254">
        <f>SUM(K39:K61)</f>
        <v>1.0000000000000002</v>
      </c>
      <c r="L62" s="57">
        <f t="shared" si="19"/>
        <v>6.5285788270739178E-2</v>
      </c>
      <c r="M62" s="1"/>
      <c r="N62" s="29">
        <f t="shared" si="20"/>
        <v>2.3857871913556323</v>
      </c>
      <c r="O62" s="146">
        <f t="shared" si="20"/>
        <v>2.3012880149848653</v>
      </c>
      <c r="P62" s="57">
        <f t="shared" si="7"/>
        <v>-3.5417734103414963E-2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167</v>
      </c>
      <c r="B68" s="39">
        <v>21814.920000000002</v>
      </c>
      <c r="C68" s="147">
        <v>25378.04</v>
      </c>
      <c r="D68" s="247">
        <f>B68/$B$96</f>
        <v>0.37593646262740132</v>
      </c>
      <c r="E68" s="246">
        <f>C68/$C$96</f>
        <v>0.27445088820594105</v>
      </c>
      <c r="F68" s="61">
        <f t="shared" ref="F68:F94" si="36">(C68-B68)/B68</f>
        <v>0.16333408511239092</v>
      </c>
      <c r="H68" s="19">
        <v>6747.9059999999999</v>
      </c>
      <c r="I68" s="147">
        <v>7293.7380000000003</v>
      </c>
      <c r="J68" s="245">
        <f>H68/$H$96</f>
        <v>0.4055111828718056</v>
      </c>
      <c r="K68" s="246">
        <f>I68/$I$96</f>
        <v>0.30320290040994141</v>
      </c>
      <c r="L68" s="61">
        <f t="shared" ref="L68:L96" si="37">(I68-H68)/H68</f>
        <v>8.0889093594368439E-2</v>
      </c>
      <c r="N68" s="41">
        <f t="shared" ref="N68:O96" si="38">(H68/B68)*10</f>
        <v>3.0932526912773457</v>
      </c>
      <c r="O68" s="149">
        <f t="shared" si="38"/>
        <v>2.8740351894787777</v>
      </c>
      <c r="P68" s="61">
        <f t="shared" si="7"/>
        <v>-7.0869574418132353E-2</v>
      </c>
    </row>
    <row r="69" spans="1:16" ht="20.100000000000001" customHeight="1" x14ac:dyDescent="0.25">
      <c r="A69" s="38" t="s">
        <v>172</v>
      </c>
      <c r="B69" s="19">
        <v>4325.4500000000007</v>
      </c>
      <c r="C69" s="140">
        <v>29716.1</v>
      </c>
      <c r="D69" s="247">
        <f t="shared" ref="D69:D95" si="39">B69/$B$96</f>
        <v>7.4540469195930728E-2</v>
      </c>
      <c r="E69" s="215">
        <f t="shared" ref="E69:E95" si="40">C69/$C$96</f>
        <v>0.32136485083231664</v>
      </c>
      <c r="F69" s="52">
        <f t="shared" si="36"/>
        <v>5.8700597625680553</v>
      </c>
      <c r="H69" s="19">
        <v>838.09100000000001</v>
      </c>
      <c r="I69" s="140">
        <v>5918.7190000000001</v>
      </c>
      <c r="J69" s="214">
        <f t="shared" ref="J69:J96" si="41">H69/$H$96</f>
        <v>5.036455350211079E-2</v>
      </c>
      <c r="K69" s="215">
        <f t="shared" ref="K69:K96" si="42">I69/$I$96</f>
        <v>0.24604294361977741</v>
      </c>
      <c r="L69" s="52">
        <f t="shared" si="37"/>
        <v>6.0621436097034804</v>
      </c>
      <c r="N69" s="40">
        <f t="shared" si="38"/>
        <v>1.9375810609300763</v>
      </c>
      <c r="O69" s="143">
        <f t="shared" si="38"/>
        <v>1.9917549745760716</v>
      </c>
      <c r="P69" s="52">
        <f t="shared" si="7"/>
        <v>2.7959559854487226E-2</v>
      </c>
    </row>
    <row r="70" spans="1:16" ht="20.100000000000001" customHeight="1" x14ac:dyDescent="0.25">
      <c r="A70" s="38" t="s">
        <v>168</v>
      </c>
      <c r="B70" s="19">
        <v>8587.2199999999993</v>
      </c>
      <c r="C70" s="140">
        <v>12340.349999999999</v>
      </c>
      <c r="D70" s="247">
        <f t="shared" si="39"/>
        <v>0.14798354110871242</v>
      </c>
      <c r="E70" s="215">
        <f t="shared" si="40"/>
        <v>0.13345475136268145</v>
      </c>
      <c r="F70" s="52">
        <f t="shared" si="36"/>
        <v>0.43705995654006763</v>
      </c>
      <c r="H70" s="19">
        <v>2102.875</v>
      </c>
      <c r="I70" s="140">
        <v>3142.6390000000001</v>
      </c>
      <c r="J70" s="214">
        <f t="shared" si="41"/>
        <v>0.12637095547589847</v>
      </c>
      <c r="K70" s="215">
        <f t="shared" si="42"/>
        <v>0.13064045620248463</v>
      </c>
      <c r="L70" s="52">
        <f t="shared" si="37"/>
        <v>0.49444879034654943</v>
      </c>
      <c r="N70" s="40">
        <f t="shared" si="38"/>
        <v>2.4488425823491191</v>
      </c>
      <c r="O70" s="143">
        <f t="shared" si="38"/>
        <v>2.5466368457944877</v>
      </c>
      <c r="P70" s="52">
        <f t="shared" si="7"/>
        <v>3.9934891752640443E-2</v>
      </c>
    </row>
    <row r="71" spans="1:16" ht="20.100000000000001" customHeight="1" x14ac:dyDescent="0.25">
      <c r="A71" s="38" t="s">
        <v>169</v>
      </c>
      <c r="B71" s="19">
        <v>5942.99</v>
      </c>
      <c r="C71" s="140">
        <v>6854.01</v>
      </c>
      <c r="D71" s="247">
        <f t="shared" si="39"/>
        <v>0.10241553203174798</v>
      </c>
      <c r="E71" s="215">
        <f t="shared" si="40"/>
        <v>7.4122711299706448E-2</v>
      </c>
      <c r="F71" s="52">
        <f t="shared" si="36"/>
        <v>0.15329320762781032</v>
      </c>
      <c r="H71" s="19">
        <v>1765.46</v>
      </c>
      <c r="I71" s="140">
        <v>1928.1189999999999</v>
      </c>
      <c r="J71" s="214">
        <f t="shared" si="41"/>
        <v>0.10609421247315209</v>
      </c>
      <c r="K71" s="215">
        <f t="shared" si="42"/>
        <v>8.0152491511967641E-2</v>
      </c>
      <c r="L71" s="52">
        <f t="shared" si="37"/>
        <v>9.2134061377771165E-2</v>
      </c>
      <c r="N71" s="40">
        <f t="shared" si="38"/>
        <v>2.9706595501590956</v>
      </c>
      <c r="O71" s="143">
        <f t="shared" si="38"/>
        <v>2.813125455025598</v>
      </c>
      <c r="P71" s="52">
        <f t="shared" si="7"/>
        <v>-5.3030006459360429E-2</v>
      </c>
    </row>
    <row r="72" spans="1:16" ht="20.100000000000001" customHeight="1" x14ac:dyDescent="0.25">
      <c r="A72" s="38" t="s">
        <v>170</v>
      </c>
      <c r="B72" s="19">
        <v>4811.92</v>
      </c>
      <c r="C72" s="140">
        <v>4471.8999999999996</v>
      </c>
      <c r="D72" s="247">
        <f t="shared" si="39"/>
        <v>8.2923805507700454E-2</v>
      </c>
      <c r="E72" s="215">
        <f t="shared" si="40"/>
        <v>4.8361375699941672E-2</v>
      </c>
      <c r="F72" s="52">
        <f t="shared" si="36"/>
        <v>-7.0662022643768072E-2</v>
      </c>
      <c r="H72" s="19">
        <v>1700.7570000000001</v>
      </c>
      <c r="I72" s="140">
        <v>1676.9190000000001</v>
      </c>
      <c r="J72" s="214">
        <f t="shared" si="41"/>
        <v>0.10220592623067118</v>
      </c>
      <c r="K72" s="215">
        <f t="shared" si="42"/>
        <v>6.9710031338188816E-2</v>
      </c>
      <c r="L72" s="52">
        <f t="shared" si="37"/>
        <v>-1.4016111649106818E-2</v>
      </c>
      <c r="N72" s="40">
        <f t="shared" si="38"/>
        <v>3.5344664915459942</v>
      </c>
      <c r="O72" s="143">
        <f t="shared" si="38"/>
        <v>3.7499027259106872</v>
      </c>
      <c r="P72" s="52">
        <f t="shared" ref="P72:P78" si="43">(O72-N72)/N72</f>
        <v>6.0952971227762297E-2</v>
      </c>
    </row>
    <row r="73" spans="1:16" ht="20.100000000000001" customHeight="1" x14ac:dyDescent="0.25">
      <c r="A73" s="38" t="s">
        <v>177</v>
      </c>
      <c r="B73" s="19">
        <v>2432.62</v>
      </c>
      <c r="C73" s="140">
        <v>2448.3900000000003</v>
      </c>
      <c r="D73" s="247">
        <f t="shared" si="39"/>
        <v>4.1921334468183656E-2</v>
      </c>
      <c r="E73" s="215">
        <f t="shared" si="40"/>
        <v>2.6478120854665849E-2</v>
      </c>
      <c r="F73" s="52">
        <f t="shared" si="36"/>
        <v>6.4827223323003337E-3</v>
      </c>
      <c r="H73" s="19">
        <v>759.36400000000003</v>
      </c>
      <c r="I73" s="140">
        <v>787.20900000000006</v>
      </c>
      <c r="J73" s="214">
        <f t="shared" si="41"/>
        <v>4.5633503766985758E-2</v>
      </c>
      <c r="K73" s="215">
        <f t="shared" si="42"/>
        <v>3.2724516842915059E-2</v>
      </c>
      <c r="L73" s="52">
        <f t="shared" si="37"/>
        <v>3.6668843927286553E-2</v>
      </c>
      <c r="N73" s="40">
        <f t="shared" si="38"/>
        <v>3.1215890685762675</v>
      </c>
      <c r="O73" s="143">
        <f t="shared" si="38"/>
        <v>3.2152108120029892</v>
      </c>
      <c r="P73" s="52">
        <f t="shared" si="43"/>
        <v>2.9991693771987047E-2</v>
      </c>
    </row>
    <row r="74" spans="1:16" ht="20.100000000000001" customHeight="1" x14ac:dyDescent="0.25">
      <c r="A74" s="38" t="s">
        <v>187</v>
      </c>
      <c r="B74" s="19">
        <v>1703.99</v>
      </c>
      <c r="C74" s="140">
        <v>2256.25</v>
      </c>
      <c r="D74" s="247">
        <f t="shared" si="39"/>
        <v>2.9364855472881202E-2</v>
      </c>
      <c r="E74" s="215">
        <f t="shared" si="40"/>
        <v>2.4400222259664438E-2</v>
      </c>
      <c r="F74" s="52">
        <f t="shared" si="36"/>
        <v>0.32409814611588095</v>
      </c>
      <c r="H74" s="19">
        <v>467.51</v>
      </c>
      <c r="I74" s="140">
        <v>596.76400000000012</v>
      </c>
      <c r="J74" s="214">
        <f t="shared" si="41"/>
        <v>2.8094720510984862E-2</v>
      </c>
      <c r="K74" s="215">
        <f t="shared" si="42"/>
        <v>2.4807660442456025E-2</v>
      </c>
      <c r="L74" s="52">
        <f t="shared" si="37"/>
        <v>0.27647323051913358</v>
      </c>
      <c r="N74" s="40">
        <f t="shared" si="38"/>
        <v>2.7436193874377195</v>
      </c>
      <c r="O74" s="143">
        <f t="shared" si="38"/>
        <v>2.6449373961218843</v>
      </c>
      <c r="P74" s="52">
        <f t="shared" si="43"/>
        <v>-3.5967813818371816E-2</v>
      </c>
    </row>
    <row r="75" spans="1:16" ht="20.100000000000001" customHeight="1" x14ac:dyDescent="0.25">
      <c r="A75" s="38" t="s">
        <v>182</v>
      </c>
      <c r="B75" s="19">
        <v>473.41</v>
      </c>
      <c r="C75" s="140">
        <v>1098.6000000000001</v>
      </c>
      <c r="D75" s="247">
        <f t="shared" si="39"/>
        <v>8.1582733639379863E-3</v>
      </c>
      <c r="E75" s="215">
        <f t="shared" si="40"/>
        <v>1.1880812930511847E-2</v>
      </c>
      <c r="F75" s="52">
        <f t="shared" si="36"/>
        <v>1.320610042035445</v>
      </c>
      <c r="H75" s="19">
        <v>202.22200000000001</v>
      </c>
      <c r="I75" s="140">
        <v>516.31899999999996</v>
      </c>
      <c r="J75" s="214">
        <f t="shared" si="41"/>
        <v>1.215240437888469E-2</v>
      </c>
      <c r="K75" s="215">
        <f t="shared" si="42"/>
        <v>2.1463537398349178E-2</v>
      </c>
      <c r="L75" s="52">
        <f t="shared" si="37"/>
        <v>1.5532286299215712</v>
      </c>
      <c r="N75" s="40">
        <f t="shared" ref="N75" si="44">(H75/B75)*10</f>
        <v>4.2716038951437438</v>
      </c>
      <c r="O75" s="143">
        <f t="shared" ref="O75" si="45">(I75/C75)*10</f>
        <v>4.6997906426360814</v>
      </c>
      <c r="P75" s="52">
        <f t="shared" ref="P75" si="46">(O75-N75)/N75</f>
        <v>0.1002402746142099</v>
      </c>
    </row>
    <row r="76" spans="1:16" ht="20.100000000000001" customHeight="1" x14ac:dyDescent="0.25">
      <c r="A76" s="38" t="s">
        <v>200</v>
      </c>
      <c r="B76" s="19">
        <v>813.87999999999988</v>
      </c>
      <c r="C76" s="140">
        <v>2054.3399999999997</v>
      </c>
      <c r="D76" s="247">
        <f t="shared" si="39"/>
        <v>1.4025592035322125E-2</v>
      </c>
      <c r="E76" s="215">
        <f t="shared" si="40"/>
        <v>2.2216665970933646E-2</v>
      </c>
      <c r="F76" s="52">
        <f t="shared" si="36"/>
        <v>1.5241313215707475</v>
      </c>
      <c r="H76" s="19">
        <v>168.43799999999999</v>
      </c>
      <c r="I76" s="140">
        <v>393.34399999999994</v>
      </c>
      <c r="J76" s="214">
        <f t="shared" si="41"/>
        <v>1.0122176067740301E-2</v>
      </c>
      <c r="K76" s="215">
        <f t="shared" si="42"/>
        <v>1.6351429357463618E-2</v>
      </c>
      <c r="L76" s="52">
        <f t="shared" si="37"/>
        <v>1.3352450159702678</v>
      </c>
      <c r="N76" s="40">
        <f t="shared" si="38"/>
        <v>2.0695679952818598</v>
      </c>
      <c r="O76" s="143">
        <f t="shared" si="38"/>
        <v>1.9146976644567113</v>
      </c>
      <c r="P76" s="52">
        <f t="shared" si="43"/>
        <v>-7.4832202265505299E-2</v>
      </c>
    </row>
    <row r="77" spans="1:16" ht="20.100000000000001" customHeight="1" x14ac:dyDescent="0.25">
      <c r="A77" s="38" t="s">
        <v>216</v>
      </c>
      <c r="B77" s="19">
        <v>2270.2299999999996</v>
      </c>
      <c r="C77" s="140">
        <v>906.36</v>
      </c>
      <c r="D77" s="247">
        <f t="shared" si="39"/>
        <v>3.9122867998168463E-2</v>
      </c>
      <c r="E77" s="215">
        <f t="shared" si="40"/>
        <v>9.801832885216381E-3</v>
      </c>
      <c r="F77" s="52">
        <f t="shared" si="36"/>
        <v>-0.60076291829462203</v>
      </c>
      <c r="H77" s="19">
        <v>485.17600000000004</v>
      </c>
      <c r="I77" s="140">
        <v>220.83600000000001</v>
      </c>
      <c r="J77" s="214">
        <f t="shared" si="41"/>
        <v>2.9156347711573213E-2</v>
      </c>
      <c r="K77" s="215">
        <f t="shared" si="42"/>
        <v>9.180219486212669E-3</v>
      </c>
      <c r="L77" s="52">
        <f t="shared" si="37"/>
        <v>-0.5448332151631573</v>
      </c>
      <c r="N77" s="40">
        <f t="shared" si="38"/>
        <v>2.1371226703902253</v>
      </c>
      <c r="O77" s="143">
        <f t="shared" si="38"/>
        <v>2.4365152919369786</v>
      </c>
      <c r="P77" s="52">
        <f t="shared" si="43"/>
        <v>0.14009145366095715</v>
      </c>
    </row>
    <row r="78" spans="1:16" ht="20.100000000000001" customHeight="1" x14ac:dyDescent="0.25">
      <c r="A78" s="38" t="s">
        <v>184</v>
      </c>
      <c r="B78" s="19">
        <v>131.08000000000001</v>
      </c>
      <c r="C78" s="140">
        <v>110.63999999999999</v>
      </c>
      <c r="D78" s="247">
        <f t="shared" si="39"/>
        <v>2.2589013171352345E-3</v>
      </c>
      <c r="E78" s="215">
        <f t="shared" si="40"/>
        <v>1.1965166053448302E-3</v>
      </c>
      <c r="F78" s="52">
        <f t="shared" si="36"/>
        <v>-0.15593530668294189</v>
      </c>
      <c r="H78" s="19">
        <v>142.38200000000001</v>
      </c>
      <c r="I78" s="140">
        <v>143.38799999999998</v>
      </c>
      <c r="J78" s="214">
        <f t="shared" si="41"/>
        <v>8.5563570742765872E-3</v>
      </c>
      <c r="K78" s="215">
        <f t="shared" si="42"/>
        <v>5.9606826409148057E-3</v>
      </c>
      <c r="L78" s="52">
        <f t="shared" si="37"/>
        <v>7.0654998525092483E-3</v>
      </c>
      <c r="N78" s="40">
        <f t="shared" si="38"/>
        <v>10.862221544095208</v>
      </c>
      <c r="O78" s="143">
        <f t="shared" si="38"/>
        <v>12.959869848156183</v>
      </c>
      <c r="P78" s="52">
        <f t="shared" si="43"/>
        <v>0.19311411533502312</v>
      </c>
    </row>
    <row r="79" spans="1:16" ht="20.100000000000001" customHeight="1" x14ac:dyDescent="0.25">
      <c r="A79" s="38" t="s">
        <v>205</v>
      </c>
      <c r="B79" s="19">
        <v>195.94</v>
      </c>
      <c r="C79" s="140">
        <v>350.51</v>
      </c>
      <c r="D79" s="247">
        <f t="shared" si="39"/>
        <v>3.3766335373777677E-3</v>
      </c>
      <c r="E79" s="215">
        <f t="shared" si="40"/>
        <v>3.7905914256997153E-3</v>
      </c>
      <c r="F79" s="52">
        <f t="shared" si="36"/>
        <v>0.78886393794018572</v>
      </c>
      <c r="H79" s="19">
        <v>62.457999999999998</v>
      </c>
      <c r="I79" s="140">
        <v>105.52500000000001</v>
      </c>
      <c r="J79" s="214">
        <f t="shared" si="41"/>
        <v>3.7533743741847074E-3</v>
      </c>
      <c r="K79" s="215">
        <f t="shared" si="42"/>
        <v>4.3867062493551413E-3</v>
      </c>
      <c r="L79" s="52">
        <f t="shared" si="37"/>
        <v>0.68953536776713964</v>
      </c>
      <c r="N79" s="40">
        <f t="shared" ref="N79:N89" si="47">(H79/B79)*10</f>
        <v>3.1876084515668062</v>
      </c>
      <c r="O79" s="143">
        <f t="shared" ref="O79:O89" si="48">(I79/C79)*10</f>
        <v>3.010613106616074</v>
      </c>
      <c r="P79" s="52">
        <f t="shared" ref="P79:P89" si="49">(O79-N79)/N79</f>
        <v>-5.5526062137190545E-2</v>
      </c>
    </row>
    <row r="80" spans="1:16" ht="20.100000000000001" customHeight="1" x14ac:dyDescent="0.25">
      <c r="A80" s="38" t="s">
        <v>210</v>
      </c>
      <c r="B80" s="19">
        <v>226.70999999999998</v>
      </c>
      <c r="C80" s="140">
        <v>503.65000000000003</v>
      </c>
      <c r="D80" s="247">
        <f t="shared" si="39"/>
        <v>3.9068928715878005E-3</v>
      </c>
      <c r="E80" s="215">
        <f t="shared" si="40"/>
        <v>5.4467244060188349E-3</v>
      </c>
      <c r="F80" s="52">
        <f t="shared" si="36"/>
        <v>1.2215605840059991</v>
      </c>
      <c r="H80" s="19">
        <v>45.655999999999999</v>
      </c>
      <c r="I80" s="140">
        <v>104.819</v>
      </c>
      <c r="J80" s="214">
        <f t="shared" si="41"/>
        <v>2.7436687122190432E-3</v>
      </c>
      <c r="K80" s="215">
        <f t="shared" si="42"/>
        <v>4.3573576152680076E-3</v>
      </c>
      <c r="L80" s="52">
        <f t="shared" si="37"/>
        <v>1.2958428246013669</v>
      </c>
      <c r="N80" s="40">
        <f t="shared" si="47"/>
        <v>2.0138502933262759</v>
      </c>
      <c r="O80" s="143">
        <f t="shared" si="48"/>
        <v>2.0811873324729473</v>
      </c>
      <c r="P80" s="52">
        <f t="shared" si="49"/>
        <v>3.3436963695772474E-2</v>
      </c>
    </row>
    <row r="81" spans="1:16" ht="20.100000000000001" customHeight="1" x14ac:dyDescent="0.25">
      <c r="A81" s="38" t="s">
        <v>209</v>
      </c>
      <c r="B81" s="19">
        <v>117.59</v>
      </c>
      <c r="C81" s="140">
        <v>362.7</v>
      </c>
      <c r="D81" s="247">
        <f t="shared" si="39"/>
        <v>2.0264281803626196E-3</v>
      </c>
      <c r="E81" s="215">
        <f t="shared" si="40"/>
        <v>3.922420216545282E-3</v>
      </c>
      <c r="F81" s="52">
        <f t="shared" si="36"/>
        <v>2.0844459562887998</v>
      </c>
      <c r="H81" s="19">
        <v>33.898000000000003</v>
      </c>
      <c r="I81" s="140">
        <v>95.501000000000005</v>
      </c>
      <c r="J81" s="214">
        <f t="shared" si="41"/>
        <v>2.0370790697126586E-3</v>
      </c>
      <c r="K81" s="215">
        <f t="shared" si="42"/>
        <v>3.9700055296817372E-3</v>
      </c>
      <c r="L81" s="52">
        <f t="shared" si="37"/>
        <v>1.8173048557437015</v>
      </c>
      <c r="N81" s="40">
        <f t="shared" si="47"/>
        <v>2.8827281231397226</v>
      </c>
      <c r="O81" s="143">
        <f t="shared" si="48"/>
        <v>2.6330576233802043</v>
      </c>
      <c r="P81" s="52">
        <f t="shared" si="49"/>
        <v>-8.6609103978764992E-2</v>
      </c>
    </row>
    <row r="82" spans="1:16" ht="20.100000000000001" customHeight="1" x14ac:dyDescent="0.25">
      <c r="A82" s="38" t="s">
        <v>154</v>
      </c>
      <c r="B82" s="19">
        <v>80.45</v>
      </c>
      <c r="C82" s="140">
        <v>177.16</v>
      </c>
      <c r="D82" s="247">
        <f t="shared" si="39"/>
        <v>1.3863946518426122E-3</v>
      </c>
      <c r="E82" s="215">
        <f t="shared" si="40"/>
        <v>1.9158973409516462E-3</v>
      </c>
      <c r="F82" s="52">
        <f t="shared" si="36"/>
        <v>1.2021131137352392</v>
      </c>
      <c r="H82" s="19">
        <v>35.067</v>
      </c>
      <c r="I82" s="140">
        <v>94.923000000000002</v>
      </c>
      <c r="J82" s="214">
        <f t="shared" si="41"/>
        <v>2.1073293922241366E-3</v>
      </c>
      <c r="K82" s="215">
        <f t="shared" si="42"/>
        <v>3.9459778944092687E-3</v>
      </c>
      <c r="L82" s="52">
        <f t="shared" si="37"/>
        <v>1.7069039267687569</v>
      </c>
      <c r="N82" s="40">
        <f t="shared" si="47"/>
        <v>4.358856432566812</v>
      </c>
      <c r="O82" s="143">
        <f t="shared" si="48"/>
        <v>5.3580379318130511</v>
      </c>
      <c r="P82" s="52">
        <f t="shared" si="49"/>
        <v>0.22923019252961455</v>
      </c>
    </row>
    <row r="83" spans="1:16" ht="20.100000000000001" customHeight="1" x14ac:dyDescent="0.25">
      <c r="A83" s="38" t="s">
        <v>213</v>
      </c>
      <c r="B83" s="19">
        <v>520.58000000000004</v>
      </c>
      <c r="C83" s="140">
        <v>291.39000000000004</v>
      </c>
      <c r="D83" s="247">
        <f t="shared" si="39"/>
        <v>8.9711538577529771E-3</v>
      </c>
      <c r="E83" s="215">
        <f t="shared" si="40"/>
        <v>3.1512380118531289E-3</v>
      </c>
      <c r="F83" s="52">
        <f t="shared" si="36"/>
        <v>-0.44025894194936416</v>
      </c>
      <c r="H83" s="19">
        <v>158.66999999999999</v>
      </c>
      <c r="I83" s="140">
        <v>90.66</v>
      </c>
      <c r="J83" s="214">
        <f t="shared" si="41"/>
        <v>9.5351742283116252E-3</v>
      </c>
      <c r="K83" s="215">
        <f t="shared" si="42"/>
        <v>3.7687636916990011E-3</v>
      </c>
      <c r="L83" s="52">
        <f t="shared" si="37"/>
        <v>-0.42862544904518812</v>
      </c>
      <c r="N83" s="40">
        <f t="shared" si="47"/>
        <v>3.0479465211879053</v>
      </c>
      <c r="O83" s="143">
        <f t="shared" si="48"/>
        <v>3.1112941418717179</v>
      </c>
      <c r="P83" s="52">
        <f t="shared" si="49"/>
        <v>2.0783704780726775E-2</v>
      </c>
    </row>
    <row r="84" spans="1:16" ht="20.100000000000001" customHeight="1" x14ac:dyDescent="0.25">
      <c r="A84" s="38" t="s">
        <v>188</v>
      </c>
      <c r="B84" s="19">
        <v>395.75</v>
      </c>
      <c r="C84" s="140">
        <v>289.34999999999997</v>
      </c>
      <c r="D84" s="247">
        <f t="shared" si="39"/>
        <v>6.819958775223291E-3</v>
      </c>
      <c r="E84" s="215">
        <f t="shared" si="40"/>
        <v>3.1291764258543622E-3</v>
      </c>
      <c r="F84" s="52">
        <f t="shared" si="36"/>
        <v>-0.26885660138976636</v>
      </c>
      <c r="H84" s="19">
        <v>87.472000000000008</v>
      </c>
      <c r="I84" s="140">
        <v>75.322000000000003</v>
      </c>
      <c r="J84" s="214">
        <f t="shared" si="41"/>
        <v>5.2565750305594919E-3</v>
      </c>
      <c r="K84" s="215">
        <f t="shared" si="42"/>
        <v>3.1311583806105468E-3</v>
      </c>
      <c r="L84" s="52">
        <f t="shared" si="37"/>
        <v>-0.13890159136638014</v>
      </c>
      <c r="N84" s="40">
        <f t="shared" si="47"/>
        <v>2.2102842703727101</v>
      </c>
      <c r="O84" s="143">
        <f t="shared" si="48"/>
        <v>2.6031449801278734</v>
      </c>
      <c r="P84" s="52">
        <f t="shared" si="49"/>
        <v>0.17774216421895678</v>
      </c>
    </row>
    <row r="85" spans="1:16" ht="20.100000000000001" customHeight="1" x14ac:dyDescent="0.25">
      <c r="A85" s="38" t="s">
        <v>201</v>
      </c>
      <c r="B85" s="19">
        <v>247.15</v>
      </c>
      <c r="C85" s="140">
        <v>225.11</v>
      </c>
      <c r="D85" s="247">
        <f t="shared" si="39"/>
        <v>4.2591353412417847E-3</v>
      </c>
      <c r="E85" s="215">
        <f t="shared" si="40"/>
        <v>2.4344527569520498E-3</v>
      </c>
      <c r="F85" s="52">
        <f t="shared" si="36"/>
        <v>-8.9176613392676476E-2</v>
      </c>
      <c r="H85" s="19">
        <v>78.128999999999991</v>
      </c>
      <c r="I85" s="140">
        <v>75.018999999999991</v>
      </c>
      <c r="J85" s="214">
        <f t="shared" si="41"/>
        <v>4.6951132998283166E-3</v>
      </c>
      <c r="K85" s="215">
        <f t="shared" si="42"/>
        <v>3.1185625787289581E-3</v>
      </c>
      <c r="L85" s="52">
        <f t="shared" si="37"/>
        <v>-3.9805961934748939E-2</v>
      </c>
      <c r="N85" s="40">
        <f t="shared" si="47"/>
        <v>3.1611976532470152</v>
      </c>
      <c r="O85" s="143">
        <f t="shared" si="48"/>
        <v>3.3325485318288832</v>
      </c>
      <c r="P85" s="52">
        <f t="shared" si="49"/>
        <v>5.4204417874935934E-2</v>
      </c>
    </row>
    <row r="86" spans="1:16" ht="20.100000000000001" customHeight="1" x14ac:dyDescent="0.25">
      <c r="A86" s="38" t="s">
        <v>208</v>
      </c>
      <c r="B86" s="19">
        <v>153</v>
      </c>
      <c r="C86" s="140">
        <v>268.88</v>
      </c>
      <c r="D86" s="247">
        <f t="shared" si="39"/>
        <v>2.6366486231438118E-3</v>
      </c>
      <c r="E86" s="215">
        <f t="shared" si="40"/>
        <v>2.9078035506608637E-3</v>
      </c>
      <c r="F86" s="52">
        <f t="shared" si="36"/>
        <v>0.7573856209150327</v>
      </c>
      <c r="H86" s="19">
        <v>34.111999999999995</v>
      </c>
      <c r="I86" s="140">
        <v>73.88</v>
      </c>
      <c r="J86" s="214">
        <f t="shared" si="41"/>
        <v>2.0499392656215172E-3</v>
      </c>
      <c r="K86" s="215">
        <f t="shared" si="42"/>
        <v>3.071214003339093E-3</v>
      </c>
      <c r="L86" s="52">
        <f t="shared" si="37"/>
        <v>1.1658067542213886</v>
      </c>
      <c r="N86" s="40">
        <f t="shared" si="47"/>
        <v>2.2295424836601305</v>
      </c>
      <c r="O86" s="143">
        <f t="shared" si="48"/>
        <v>2.7476941386492113</v>
      </c>
      <c r="P86" s="52">
        <f t="shared" si="49"/>
        <v>0.23240268296590458</v>
      </c>
    </row>
    <row r="87" spans="1:16" ht="20.100000000000001" customHeight="1" x14ac:dyDescent="0.25">
      <c r="A87" s="38" t="s">
        <v>241</v>
      </c>
      <c r="B87" s="19">
        <v>18.989999999999998</v>
      </c>
      <c r="C87" s="140">
        <v>137.12</v>
      </c>
      <c r="D87" s="247">
        <f t="shared" si="39"/>
        <v>3.2725462322549662E-4</v>
      </c>
      <c r="E87" s="215">
        <f t="shared" si="40"/>
        <v>1.4828846432111637E-3</v>
      </c>
      <c r="F87" s="52">
        <f t="shared" si="36"/>
        <v>6.2206424433912595</v>
      </c>
      <c r="H87" s="19">
        <v>5.5229999999999997</v>
      </c>
      <c r="I87" s="140">
        <v>60.588000000000001</v>
      </c>
      <c r="J87" s="214">
        <f t="shared" si="41"/>
        <v>3.3190122432069771E-4</v>
      </c>
      <c r="K87" s="215">
        <f t="shared" si="42"/>
        <v>2.5186615326787897E-3</v>
      </c>
      <c r="L87" s="52">
        <f t="shared" si="37"/>
        <v>9.9701249321021184</v>
      </c>
      <c r="N87" s="40">
        <f t="shared" si="47"/>
        <v>2.9083728278041079</v>
      </c>
      <c r="O87" s="143">
        <f t="shared" si="48"/>
        <v>4.4186114352392067</v>
      </c>
      <c r="P87" s="52">
        <f t="shared" si="49"/>
        <v>0.51927269880848315</v>
      </c>
    </row>
    <row r="88" spans="1:16" ht="20.100000000000001" customHeight="1" x14ac:dyDescent="0.25">
      <c r="A88" s="38" t="s">
        <v>176</v>
      </c>
      <c r="B88" s="19">
        <v>335.89</v>
      </c>
      <c r="C88" s="140">
        <v>168.95000000000002</v>
      </c>
      <c r="D88" s="247">
        <f t="shared" si="39"/>
        <v>5.7883915426651953E-3</v>
      </c>
      <c r="E88" s="215">
        <f t="shared" si="40"/>
        <v>1.8271102718095545E-3</v>
      </c>
      <c r="F88" s="52">
        <f t="shared" si="36"/>
        <v>-0.49700794903093265</v>
      </c>
      <c r="H88" s="19">
        <v>87.641000000000005</v>
      </c>
      <c r="I88" s="140">
        <v>55.689</v>
      </c>
      <c r="J88" s="214">
        <f t="shared" si="41"/>
        <v>5.2667309796650867E-3</v>
      </c>
      <c r="K88" s="215">
        <f t="shared" si="42"/>
        <v>2.3150086171081588E-3</v>
      </c>
      <c r="L88" s="52">
        <f t="shared" si="37"/>
        <v>-0.36457822252142263</v>
      </c>
      <c r="N88" s="40">
        <f t="shared" si="47"/>
        <v>2.6092173032838133</v>
      </c>
      <c r="O88" s="143">
        <f t="shared" si="48"/>
        <v>3.2961823024563475</v>
      </c>
      <c r="P88" s="52">
        <f t="shared" si="49"/>
        <v>0.26328393511263276</v>
      </c>
    </row>
    <row r="89" spans="1:16" ht="20.100000000000001" customHeight="1" x14ac:dyDescent="0.25">
      <c r="A89" s="38" t="s">
        <v>232</v>
      </c>
      <c r="B89" s="19">
        <v>232.68</v>
      </c>
      <c r="C89" s="140">
        <v>180.99</v>
      </c>
      <c r="D89" s="247">
        <f t="shared" si="39"/>
        <v>4.0097738668830206E-3</v>
      </c>
      <c r="E89" s="215">
        <f t="shared" si="40"/>
        <v>1.9573168872140351E-3</v>
      </c>
      <c r="F89" s="52">
        <f t="shared" si="36"/>
        <v>-0.22215059308922122</v>
      </c>
      <c r="H89" s="19">
        <v>56.286000000000001</v>
      </c>
      <c r="I89" s="140">
        <v>52.161000000000001</v>
      </c>
      <c r="J89" s="214">
        <f t="shared" si="41"/>
        <v>3.3824719015235912E-3</v>
      </c>
      <c r="K89" s="215">
        <f t="shared" si="42"/>
        <v>2.168348587278972E-3</v>
      </c>
      <c r="L89" s="52">
        <f t="shared" si="37"/>
        <v>-7.328643001812174E-2</v>
      </c>
      <c r="N89" s="40">
        <f t="shared" si="47"/>
        <v>2.4190304280556987</v>
      </c>
      <c r="O89" s="143">
        <f t="shared" si="48"/>
        <v>2.8819824299685064</v>
      </c>
      <c r="P89" s="52">
        <f t="shared" si="49"/>
        <v>0.19137915610466566</v>
      </c>
    </row>
    <row r="90" spans="1:16" ht="20.100000000000001" customHeight="1" x14ac:dyDescent="0.25">
      <c r="A90" s="38" t="s">
        <v>207</v>
      </c>
      <c r="B90" s="19">
        <v>289.46000000000004</v>
      </c>
      <c r="C90" s="140">
        <v>238.57999999999998</v>
      </c>
      <c r="D90" s="247">
        <f t="shared" si="39"/>
        <v>4.9882634670275023E-3</v>
      </c>
      <c r="E90" s="215">
        <f t="shared" si="40"/>
        <v>2.5801241115615474E-3</v>
      </c>
      <c r="F90" s="52">
        <f t="shared" si="36"/>
        <v>-0.17577558211842759</v>
      </c>
      <c r="H90" s="19">
        <v>55.098999999999997</v>
      </c>
      <c r="I90" s="140">
        <v>50.844000000000008</v>
      </c>
      <c r="J90" s="214">
        <f t="shared" si="41"/>
        <v>3.3111398802908062E-3</v>
      </c>
      <c r="K90" s="215">
        <f t="shared" si="42"/>
        <v>2.1136004979124645E-3</v>
      </c>
      <c r="L90" s="52">
        <f t="shared" si="37"/>
        <v>-7.7224632025989379E-2</v>
      </c>
      <c r="N90" s="40">
        <f t="shared" ref="N90:N94" si="50">(H90/B90)*10</f>
        <v>1.9035099841083394</v>
      </c>
      <c r="O90" s="143">
        <f t="shared" ref="O90:O94" si="51">(I90/C90)*10</f>
        <v>2.1311090619498705</v>
      </c>
      <c r="P90" s="52">
        <f t="shared" ref="P90:P94" si="52">(O90-N90)/N90</f>
        <v>0.11956810300007188</v>
      </c>
    </row>
    <row r="91" spans="1:16" ht="20.100000000000001" customHeight="1" x14ac:dyDescent="0.25">
      <c r="A91" s="38" t="s">
        <v>206</v>
      </c>
      <c r="B91" s="19">
        <v>100.99000000000001</v>
      </c>
      <c r="C91" s="140">
        <v>126.73</v>
      </c>
      <c r="D91" s="247">
        <f t="shared" si="39"/>
        <v>1.7403604212502847E-3</v>
      </c>
      <c r="E91" s="215">
        <f t="shared" si="40"/>
        <v>1.3705219576586258E-3</v>
      </c>
      <c r="F91" s="52">
        <f t="shared" si="36"/>
        <v>0.25487672046737292</v>
      </c>
      <c r="H91" s="19">
        <v>32.195</v>
      </c>
      <c r="I91" s="140">
        <v>50.164000000000001</v>
      </c>
      <c r="J91" s="214">
        <f t="shared" si="41"/>
        <v>1.9347383518024377E-3</v>
      </c>
      <c r="K91" s="215">
        <f t="shared" si="42"/>
        <v>2.0853326917095599E-3</v>
      </c>
      <c r="L91" s="52">
        <f t="shared" si="37"/>
        <v>0.5581301444323653</v>
      </c>
      <c r="N91" s="40">
        <f t="shared" si="50"/>
        <v>3.1879393999405883</v>
      </c>
      <c r="O91" s="143">
        <f t="shared" si="51"/>
        <v>3.9583366211631028</v>
      </c>
      <c r="P91" s="52">
        <f t="shared" si="52"/>
        <v>0.24165993281957365</v>
      </c>
    </row>
    <row r="92" spans="1:16" ht="20.100000000000001" customHeight="1" x14ac:dyDescent="0.25">
      <c r="A92" s="38" t="s">
        <v>189</v>
      </c>
      <c r="B92" s="19">
        <v>80.45</v>
      </c>
      <c r="C92" s="140">
        <v>164.31999999999996</v>
      </c>
      <c r="D92" s="247">
        <f t="shared" si="39"/>
        <v>1.3863946518426122E-3</v>
      </c>
      <c r="E92" s="215">
        <f t="shared" si="40"/>
        <v>1.7770391231947079E-3</v>
      </c>
      <c r="F92" s="52">
        <f t="shared" si="36"/>
        <v>1.0425108763206956</v>
      </c>
      <c r="H92" s="19">
        <v>25.058999999999997</v>
      </c>
      <c r="I92" s="140">
        <v>40.911000000000001</v>
      </c>
      <c r="J92" s="214">
        <f t="shared" si="41"/>
        <v>1.5059049031780488E-3</v>
      </c>
      <c r="K92" s="215">
        <f t="shared" si="42"/>
        <v>1.7006826758338609E-3</v>
      </c>
      <c r="L92" s="52">
        <f t="shared" si="37"/>
        <v>0.6325870944570815</v>
      </c>
      <c r="N92" s="40">
        <f t="shared" si="50"/>
        <v>3.1148539465506522</v>
      </c>
      <c r="O92" s="143">
        <f t="shared" si="51"/>
        <v>2.4897151898734182</v>
      </c>
      <c r="P92" s="52">
        <f t="shared" si="52"/>
        <v>-0.20069600931674639</v>
      </c>
    </row>
    <row r="93" spans="1:16" ht="20.100000000000001" customHeight="1" x14ac:dyDescent="0.25">
      <c r="A93" s="38" t="s">
        <v>204</v>
      </c>
      <c r="B93" s="19">
        <v>194.88</v>
      </c>
      <c r="C93" s="140">
        <v>104.3</v>
      </c>
      <c r="D93" s="247">
        <f t="shared" si="39"/>
        <v>3.3583665599886668E-3</v>
      </c>
      <c r="E93" s="215">
        <f t="shared" si="40"/>
        <v>1.1279526567016071E-3</v>
      </c>
      <c r="F93" s="52">
        <f t="shared" si="36"/>
        <v>-0.46479885057471265</v>
      </c>
      <c r="H93" s="19">
        <v>55.808</v>
      </c>
      <c r="I93" s="140">
        <v>37.931000000000004</v>
      </c>
      <c r="J93" s="214">
        <f t="shared" si="41"/>
        <v>3.3537467910355785E-3</v>
      </c>
      <c r="K93" s="215">
        <f t="shared" si="42"/>
        <v>1.5768031721799562E-3</v>
      </c>
      <c r="L93" s="52">
        <f t="shared" si="37"/>
        <v>-0.32033041857798156</v>
      </c>
      <c r="N93" s="40">
        <f t="shared" si="50"/>
        <v>2.8637110016420362</v>
      </c>
      <c r="O93" s="143">
        <f t="shared" si="51"/>
        <v>3.6367209971236827</v>
      </c>
      <c r="P93" s="52">
        <f t="shared" si="52"/>
        <v>0.26993296287174467</v>
      </c>
    </row>
    <row r="94" spans="1:16" ht="20.100000000000001" customHeight="1" x14ac:dyDescent="0.25">
      <c r="A94" s="38" t="s">
        <v>242</v>
      </c>
      <c r="B94" s="19">
        <v>71.22</v>
      </c>
      <c r="C94" s="140">
        <v>111.02</v>
      </c>
      <c r="D94" s="247">
        <f t="shared" si="39"/>
        <v>1.227334084577139E-3</v>
      </c>
      <c r="E94" s="215">
        <f t="shared" si="40"/>
        <v>1.2006261164622474E-3</v>
      </c>
      <c r="F94" s="52">
        <f t="shared" si="36"/>
        <v>0.55883178882336415</v>
      </c>
      <c r="H94" s="19">
        <v>19.681000000000001</v>
      </c>
      <c r="I94" s="140">
        <v>30.229999999999997</v>
      </c>
      <c r="J94" s="214">
        <f t="shared" si="41"/>
        <v>1.1827173630012044E-3</v>
      </c>
      <c r="K94" s="215">
        <f t="shared" si="42"/>
        <v>1.2566702669320625E-3</v>
      </c>
      <c r="L94" s="52">
        <f t="shared" si="37"/>
        <v>0.53599918703317895</v>
      </c>
      <c r="N94" s="40">
        <f t="shared" si="50"/>
        <v>2.7634091547318169</v>
      </c>
      <c r="O94" s="143">
        <f t="shared" si="51"/>
        <v>2.7229328049000179</v>
      </c>
      <c r="P94" s="52">
        <f t="shared" si="52"/>
        <v>-1.4647251841983271E-2</v>
      </c>
    </row>
    <row r="95" spans="1:16" ht="20.100000000000001" customHeight="1" thickBot="1" x14ac:dyDescent="0.3">
      <c r="A95" s="8" t="s">
        <v>17</v>
      </c>
      <c r="B95" s="19">
        <f>B96-SUM(B68:B94)</f>
        <v>1458.7700000000186</v>
      </c>
      <c r="C95" s="140">
        <f>C96-SUM(C68:C94)</f>
        <v>1132.679999999993</v>
      </c>
      <c r="D95" s="247">
        <f t="shared" si="39"/>
        <v>2.5138979816885929E-2</v>
      </c>
      <c r="E95" s="215">
        <f t="shared" si="40"/>
        <v>1.2249371190726447E-2</v>
      </c>
      <c r="F95" s="52">
        <f>(C95-B95)/B95</f>
        <v>-0.22353763787301731</v>
      </c>
      <c r="H95" s="19">
        <f>H96-SUM(H68:H94)</f>
        <v>387.55800000000272</v>
      </c>
      <c r="I95" s="140">
        <f>I96-SUM(I68:I94)</f>
        <v>343.47299999999814</v>
      </c>
      <c r="J95" s="214">
        <f t="shared" si="41"/>
        <v>2.3290055168437785E-2</v>
      </c>
      <c r="K95" s="215">
        <f t="shared" si="42"/>
        <v>1.4278276764603177E-2</v>
      </c>
      <c r="L95" s="52">
        <f t="shared" si="37"/>
        <v>-0.11375071602187098</v>
      </c>
      <c r="N95" s="40">
        <f t="shared" si="38"/>
        <v>2.6567450660487788</v>
      </c>
      <c r="O95" s="143">
        <f t="shared" si="38"/>
        <v>3.0323922025638335</v>
      </c>
      <c r="P95" s="52">
        <f>(O95-N95)/N95</f>
        <v>0.14139374579651809</v>
      </c>
    </row>
    <row r="96" spans="1:16" ht="26.25" customHeight="1" thickBot="1" x14ac:dyDescent="0.3">
      <c r="A96" s="12" t="s">
        <v>18</v>
      </c>
      <c r="B96" s="17">
        <v>58028.210000000014</v>
      </c>
      <c r="C96" s="145">
        <v>92468.419999999984</v>
      </c>
      <c r="D96" s="243">
        <f>SUM(D68:D95)</f>
        <v>1.0000000000000002</v>
      </c>
      <c r="E96" s="244">
        <f>SUM(E68:E95)</f>
        <v>1</v>
      </c>
      <c r="F96" s="57">
        <f>(C96-B96)/B96</f>
        <v>0.59350805409989316</v>
      </c>
      <c r="G96" s="1"/>
      <c r="H96" s="17">
        <v>16640.492999999999</v>
      </c>
      <c r="I96" s="145">
        <v>24055.633999999998</v>
      </c>
      <c r="J96" s="255">
        <f t="shared" si="41"/>
        <v>1</v>
      </c>
      <c r="K96" s="244">
        <f t="shared" si="42"/>
        <v>1</v>
      </c>
      <c r="L96" s="57">
        <f t="shared" si="37"/>
        <v>0.44560825211128063</v>
      </c>
      <c r="M96" s="1"/>
      <c r="N96" s="37">
        <f t="shared" si="38"/>
        <v>2.8676557488159626</v>
      </c>
      <c r="O96" s="150">
        <f t="shared" si="38"/>
        <v>2.6014972463031167</v>
      </c>
      <c r="P96" s="57">
        <f>(O96-N96)/N96</f>
        <v>-9.2813965770731408E-2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163</v>
      </c>
      <c r="F5" s="348"/>
      <c r="G5" s="352" t="str">
        <f>E5</f>
        <v>jan-abr</v>
      </c>
      <c r="H5" s="352"/>
      <c r="I5" s="131" t="s">
        <v>151</v>
      </c>
      <c r="K5" s="347" t="str">
        <f>E5</f>
        <v>jan-abr</v>
      </c>
      <c r="L5" s="352"/>
      <c r="M5" s="353" t="str">
        <f>E5</f>
        <v>jan-abr</v>
      </c>
      <c r="N5" s="354"/>
      <c r="O5" s="131" t="str">
        <f>I5</f>
        <v>2024/2023</v>
      </c>
      <c r="Q5" s="347" t="str">
        <f>E5</f>
        <v>jan-abr</v>
      </c>
      <c r="R5" s="348"/>
      <c r="S5" s="131" t="str">
        <f>O5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98450.47000000003</v>
      </c>
      <c r="F7" s="145">
        <v>98497.719999999987</v>
      </c>
      <c r="G7" s="243">
        <f>E7/E15</f>
        <v>0.43413389092703764</v>
      </c>
      <c r="H7" s="244">
        <f>F7/F15</f>
        <v>0.36936226235535041</v>
      </c>
      <c r="I7" s="164">
        <f t="shared" ref="I7:I18" si="0">(F7-E7)/E7</f>
        <v>4.7993676414095665E-4</v>
      </c>
      <c r="J7" s="1"/>
      <c r="K7" s="17">
        <v>27225.480000000025</v>
      </c>
      <c r="L7" s="145">
        <v>26527.016999999985</v>
      </c>
      <c r="M7" s="243">
        <f>K7/K15</f>
        <v>0.35014251417184078</v>
      </c>
      <c r="N7" s="244">
        <f>L7/L15</f>
        <v>0.30985972137149465</v>
      </c>
      <c r="O7" s="164">
        <f t="shared" ref="O7:O18" si="1">(L7-K7)/K7</f>
        <v>-2.565475429634442E-2</v>
      </c>
      <c r="P7" s="1"/>
      <c r="Q7" s="187">
        <f t="shared" ref="Q7:Q18" si="2">(K7/E7)*10</f>
        <v>2.7653986822003001</v>
      </c>
      <c r="R7" s="188">
        <f t="shared" ref="R7:R18" si="3">(L7/F7)*10</f>
        <v>2.693160511735702</v>
      </c>
      <c r="S7" s="55">
        <f>(R7-Q7)/Q7</f>
        <v>-2.612215407838462E-2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92509.620000000024</v>
      </c>
      <c r="F8" s="181">
        <v>96909.659999999989</v>
      </c>
      <c r="G8" s="245">
        <f>E8/E7</f>
        <v>0.93965645872487957</v>
      </c>
      <c r="H8" s="246">
        <f>F8/F7</f>
        <v>0.98387719025374398</v>
      </c>
      <c r="I8" s="206">
        <f t="shared" si="0"/>
        <v>4.7563053442441591E-2</v>
      </c>
      <c r="K8" s="180">
        <v>26213.547000000024</v>
      </c>
      <c r="L8" s="181">
        <v>26160.066999999985</v>
      </c>
      <c r="M8" s="250">
        <f>K8/K7</f>
        <v>0.96283139911582827</v>
      </c>
      <c r="N8" s="246">
        <f>L8/L7</f>
        <v>0.98616693313085291</v>
      </c>
      <c r="O8" s="207">
        <f t="shared" si="1"/>
        <v>-2.0401664833850806E-3</v>
      </c>
      <c r="Q8" s="189">
        <f t="shared" si="2"/>
        <v>2.8336022783360275</v>
      </c>
      <c r="R8" s="190">
        <f t="shared" si="3"/>
        <v>2.6994282097367783</v>
      </c>
      <c r="S8" s="182">
        <f t="shared" ref="S8:S18" si="4">(R8-Q8)/Q8</f>
        <v>-4.7351058977140592E-2</v>
      </c>
    </row>
    <row r="9" spans="1:19" ht="24" customHeight="1" x14ac:dyDescent="0.25">
      <c r="A9" s="8"/>
      <c r="B9" t="s">
        <v>37</v>
      </c>
      <c r="E9" s="19">
        <v>5929.53</v>
      </c>
      <c r="F9" s="140">
        <v>1588.0599999999997</v>
      </c>
      <c r="G9" s="247">
        <f>E9/E7</f>
        <v>6.0228559599563088E-2</v>
      </c>
      <c r="H9" s="215">
        <f>F9/F7</f>
        <v>1.6122809746256055E-2</v>
      </c>
      <c r="I9" s="182">
        <f t="shared" si="0"/>
        <v>-0.73217776113789801</v>
      </c>
      <c r="K9" s="19">
        <v>988.12800000000016</v>
      </c>
      <c r="L9" s="140">
        <v>366.9500000000001</v>
      </c>
      <c r="M9" s="247">
        <f>K9/K7</f>
        <v>3.6294236134679692E-2</v>
      </c>
      <c r="N9" s="215">
        <f>L9/L7</f>
        <v>1.3833066869147041E-2</v>
      </c>
      <c r="O9" s="182">
        <f t="shared" si="1"/>
        <v>-0.62864122866673144</v>
      </c>
      <c r="Q9" s="189">
        <f t="shared" si="2"/>
        <v>1.6664524844296262</v>
      </c>
      <c r="R9" s="190">
        <f t="shared" si="3"/>
        <v>2.3106809566389188</v>
      </c>
      <c r="S9" s="182">
        <f t="shared" si="4"/>
        <v>0.38658676333624448</v>
      </c>
    </row>
    <row r="10" spans="1:19" ht="24" customHeight="1" thickBot="1" x14ac:dyDescent="0.3">
      <c r="A10" s="8"/>
      <c r="B10" t="s">
        <v>36</v>
      </c>
      <c r="E10" s="19">
        <v>11.32</v>
      </c>
      <c r="F10" s="140"/>
      <c r="G10" s="247">
        <f>E10/E7</f>
        <v>1.1498167555726242E-4</v>
      </c>
      <c r="H10" s="215">
        <f>F10/F7</f>
        <v>0</v>
      </c>
      <c r="I10" s="186">
        <f t="shared" si="0"/>
        <v>-1</v>
      </c>
      <c r="K10" s="19">
        <v>23.805</v>
      </c>
      <c r="L10" s="140"/>
      <c r="M10" s="247">
        <f>K10/K7</f>
        <v>8.7436474949201921E-4</v>
      </c>
      <c r="N10" s="215">
        <f>L10/L7</f>
        <v>0</v>
      </c>
      <c r="O10" s="209">
        <f t="shared" si="1"/>
        <v>-1</v>
      </c>
      <c r="Q10" s="189">
        <f t="shared" si="2"/>
        <v>21.029151943462896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128323.96999999994</v>
      </c>
      <c r="F11" s="145">
        <v>168171.97000000003</v>
      </c>
      <c r="G11" s="243">
        <f>E11/E15</f>
        <v>0.56586610907296231</v>
      </c>
      <c r="H11" s="244">
        <f>F11/F15</f>
        <v>0.63063773764464948</v>
      </c>
      <c r="I11" s="164">
        <f t="shared" si="0"/>
        <v>0.31052655244378818</v>
      </c>
      <c r="J11" s="1"/>
      <c r="K11" s="17">
        <v>50529.945000000029</v>
      </c>
      <c r="L11" s="145">
        <v>59082.745000000061</v>
      </c>
      <c r="M11" s="243">
        <f>K11/K15</f>
        <v>0.64985748582815916</v>
      </c>
      <c r="N11" s="244">
        <f>L11/L15</f>
        <v>0.69014027862850535</v>
      </c>
      <c r="O11" s="164">
        <f t="shared" si="1"/>
        <v>0.16926200889393461</v>
      </c>
      <c r="Q11" s="191">
        <f t="shared" si="2"/>
        <v>3.9376856093214734</v>
      </c>
      <c r="R11" s="192">
        <f t="shared" si="3"/>
        <v>3.5132338046584133</v>
      </c>
      <c r="S11" s="57">
        <f t="shared" si="4"/>
        <v>-0.10779220252075938</v>
      </c>
    </row>
    <row r="12" spans="1:19" s="3" customFormat="1" ht="24" customHeight="1" x14ac:dyDescent="0.25">
      <c r="A12" s="46"/>
      <c r="B12" s="3" t="s">
        <v>33</v>
      </c>
      <c r="E12" s="31">
        <v>125797.65999999995</v>
      </c>
      <c r="F12" s="141">
        <v>164979.40000000005</v>
      </c>
      <c r="G12" s="247">
        <f>E12/E11</f>
        <v>0.98031303115076629</v>
      </c>
      <c r="H12" s="215">
        <f>F12/F11</f>
        <v>0.98101603971220663</v>
      </c>
      <c r="I12" s="206">
        <f t="shared" si="0"/>
        <v>0.31146636590855603</v>
      </c>
      <c r="K12" s="31">
        <v>49943.047000000028</v>
      </c>
      <c r="L12" s="141">
        <v>58382.834000000061</v>
      </c>
      <c r="M12" s="247">
        <f>K12/K11</f>
        <v>0.98838514468994576</v>
      </c>
      <c r="N12" s="215">
        <f>L12/L11</f>
        <v>0.98815371560681553</v>
      </c>
      <c r="O12" s="206">
        <f t="shared" si="1"/>
        <v>0.16898822773067948</v>
      </c>
      <c r="Q12" s="189">
        <f t="shared" si="2"/>
        <v>3.9701093804129624</v>
      </c>
      <c r="R12" s="190">
        <f t="shared" si="3"/>
        <v>3.5387953890000841</v>
      </c>
      <c r="S12" s="182">
        <f t="shared" si="4"/>
        <v>-0.10864032954377038</v>
      </c>
    </row>
    <row r="13" spans="1:19" ht="24" customHeight="1" x14ac:dyDescent="0.25">
      <c r="A13" s="8"/>
      <c r="B13" s="3" t="s">
        <v>37</v>
      </c>
      <c r="D13" s="3"/>
      <c r="E13" s="19">
        <v>2497.19</v>
      </c>
      <c r="F13" s="140">
        <v>3178.8299999999995</v>
      </c>
      <c r="G13" s="247">
        <f>E13/E11</f>
        <v>1.9460043201593599E-2</v>
      </c>
      <c r="H13" s="215">
        <f>F13/F11</f>
        <v>1.8902258206287284E-2</v>
      </c>
      <c r="I13" s="182">
        <f t="shared" si="0"/>
        <v>0.27296281019866309</v>
      </c>
      <c r="K13" s="19">
        <v>576.12299999999982</v>
      </c>
      <c r="L13" s="140">
        <v>690.56399999999985</v>
      </c>
      <c r="M13" s="247">
        <f>K13/K11</f>
        <v>1.1401615418342519E-2</v>
      </c>
      <c r="N13" s="215">
        <f>L13/L11</f>
        <v>1.1688082535772486E-2</v>
      </c>
      <c r="O13" s="182">
        <f t="shared" si="1"/>
        <v>0.198639873776954</v>
      </c>
      <c r="Q13" s="189">
        <f t="shared" si="2"/>
        <v>2.3070851637240248</v>
      </c>
      <c r="R13" s="190">
        <f t="shared" si="3"/>
        <v>2.1723841790847578</v>
      </c>
      <c r="S13" s="182">
        <f t="shared" si="4"/>
        <v>-5.8385787727851766E-2</v>
      </c>
    </row>
    <row r="14" spans="1:19" ht="24" customHeight="1" thickBot="1" x14ac:dyDescent="0.3">
      <c r="A14" s="8"/>
      <c r="B14" t="s">
        <v>36</v>
      </c>
      <c r="E14" s="19">
        <v>29.12</v>
      </c>
      <c r="F14" s="140">
        <v>13.739999999999998</v>
      </c>
      <c r="G14" s="247">
        <f>E14/E11</f>
        <v>2.2692564764010975E-4</v>
      </c>
      <c r="H14" s="215">
        <f>F14/F11</f>
        <v>8.1702081506210552E-5</v>
      </c>
      <c r="I14" s="182">
        <f t="shared" si="0"/>
        <v>-0.52815934065934078</v>
      </c>
      <c r="K14" s="19">
        <v>10.775</v>
      </c>
      <c r="L14" s="140">
        <v>9.3469999999999995</v>
      </c>
      <c r="M14" s="247">
        <f>K14/K11</f>
        <v>2.1323989171173637E-4</v>
      </c>
      <c r="N14" s="215">
        <f>L14/L11</f>
        <v>1.5820185741200735E-4</v>
      </c>
      <c r="O14" s="182">
        <f t="shared" si="1"/>
        <v>-0.13252900232018569</v>
      </c>
      <c r="Q14" s="189">
        <f t="shared" ref="Q14" si="5">(K14/E14)*10</f>
        <v>3.7002060439560442</v>
      </c>
      <c r="R14" s="190">
        <f t="shared" ref="R14" si="6">(L14/F14)*10</f>
        <v>6.8027656477438132</v>
      </c>
      <c r="S14" s="182">
        <f t="shared" ref="S14" si="7">(R14-Q14)/Q14</f>
        <v>0.83848292958050885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226774.43999999997</v>
      </c>
      <c r="F15" s="145">
        <v>266669.69000000006</v>
      </c>
      <c r="G15" s="243">
        <f>G7+G11</f>
        <v>1</v>
      </c>
      <c r="H15" s="244">
        <f>H7+H11</f>
        <v>0.99999999999999989</v>
      </c>
      <c r="I15" s="164">
        <f t="shared" si="0"/>
        <v>0.17592480881002326</v>
      </c>
      <c r="J15" s="1"/>
      <c r="K15" s="17">
        <v>77755.425000000061</v>
      </c>
      <c r="L15" s="145">
        <v>85609.762000000046</v>
      </c>
      <c r="M15" s="243">
        <f>M7+M11</f>
        <v>1</v>
      </c>
      <c r="N15" s="244">
        <f>N7+N11</f>
        <v>1</v>
      </c>
      <c r="O15" s="164">
        <f t="shared" si="1"/>
        <v>0.1010133633762529</v>
      </c>
      <c r="Q15" s="191">
        <f t="shared" si="2"/>
        <v>3.428756124367458</v>
      </c>
      <c r="R15" s="192">
        <f t="shared" si="3"/>
        <v>3.2103296778872781</v>
      </c>
      <c r="S15" s="57">
        <f t="shared" si="4"/>
        <v>-6.3704281832081475E-2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218307.27999999997</v>
      </c>
      <c r="F16" s="181">
        <f t="shared" ref="F16:F17" si="8">F8+F12</f>
        <v>261889.06000000006</v>
      </c>
      <c r="G16" s="245">
        <f>E16/E15</f>
        <v>0.96266263517175921</v>
      </c>
      <c r="H16" s="246">
        <f>F16/F15</f>
        <v>0.98207284074916801</v>
      </c>
      <c r="I16" s="207">
        <f t="shared" si="0"/>
        <v>0.19963502820428203</v>
      </c>
      <c r="J16" s="3"/>
      <c r="K16" s="180">
        <f t="shared" ref="K16:L18" si="9">K8+K12</f>
        <v>76156.594000000056</v>
      </c>
      <c r="L16" s="181">
        <f t="shared" si="9"/>
        <v>84542.901000000042</v>
      </c>
      <c r="M16" s="250">
        <f>K16/K15</f>
        <v>0.97943769196811659</v>
      </c>
      <c r="N16" s="246">
        <f>L16/L15</f>
        <v>0.98753809174238794</v>
      </c>
      <c r="O16" s="207">
        <f t="shared" si="1"/>
        <v>0.11011924981834115</v>
      </c>
      <c r="P16" s="3"/>
      <c r="Q16" s="189">
        <f t="shared" si="2"/>
        <v>3.4885045519324902</v>
      </c>
      <c r="R16" s="190">
        <f t="shared" si="3"/>
        <v>3.2281952136526826</v>
      </c>
      <c r="S16" s="182">
        <f t="shared" si="4"/>
        <v>-7.461917690077452E-2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8426.7199999999993</v>
      </c>
      <c r="F17" s="140">
        <f t="shared" si="8"/>
        <v>4766.8899999999994</v>
      </c>
      <c r="G17" s="248">
        <f>E17/E15</f>
        <v>3.7159037852766828E-2</v>
      </c>
      <c r="H17" s="215">
        <f>F17/F15</f>
        <v>1.7875634834990051E-2</v>
      </c>
      <c r="I17" s="182">
        <f t="shared" si="0"/>
        <v>-0.43431252017392297</v>
      </c>
      <c r="K17" s="19">
        <f t="shared" si="9"/>
        <v>1564.251</v>
      </c>
      <c r="L17" s="140">
        <f t="shared" si="9"/>
        <v>1057.5139999999999</v>
      </c>
      <c r="M17" s="247">
        <f>K17/K15</f>
        <v>2.0117580220286865E-2</v>
      </c>
      <c r="N17" s="215">
        <f>L17/L15</f>
        <v>1.2352726783658145E-2</v>
      </c>
      <c r="O17" s="182">
        <f t="shared" si="1"/>
        <v>-0.32394865018465713</v>
      </c>
      <c r="Q17" s="189">
        <f t="shared" si="2"/>
        <v>1.8562987734254848</v>
      </c>
      <c r="R17" s="190">
        <f t="shared" si="3"/>
        <v>2.2184568974740344</v>
      </c>
      <c r="S17" s="182">
        <f t="shared" si="4"/>
        <v>0.19509689347057435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40.44</v>
      </c>
      <c r="F18" s="142">
        <f>F10+F14</f>
        <v>13.739999999999998</v>
      </c>
      <c r="G18" s="249">
        <f>E18/E15</f>
        <v>1.7832697547395554E-4</v>
      </c>
      <c r="H18" s="221">
        <f>F18/F15</f>
        <v>5.1524415841935373E-5</v>
      </c>
      <c r="I18" s="208">
        <f t="shared" si="0"/>
        <v>-0.66023738872403559</v>
      </c>
      <c r="K18" s="21">
        <f t="shared" si="9"/>
        <v>34.58</v>
      </c>
      <c r="L18" s="142">
        <f t="shared" si="9"/>
        <v>9.3469999999999995</v>
      </c>
      <c r="M18" s="249">
        <f>K18/K15</f>
        <v>4.4472781159642522E-4</v>
      </c>
      <c r="N18" s="221">
        <f>L18/L15</f>
        <v>1.0918147395386983E-4</v>
      </c>
      <c r="O18" s="208">
        <f t="shared" si="1"/>
        <v>-0.72969924812030074</v>
      </c>
      <c r="Q18" s="193">
        <f t="shared" si="2"/>
        <v>8.5509396636993067</v>
      </c>
      <c r="R18" s="194">
        <f t="shared" si="3"/>
        <v>6.8027656477438132</v>
      </c>
      <c r="S18" s="186">
        <f t="shared" si="4"/>
        <v>-0.20444232852874542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167</v>
      </c>
      <c r="B7" s="39">
        <v>31433.200000000001</v>
      </c>
      <c r="C7" s="147">
        <v>34847.979999999996</v>
      </c>
      <c r="D7" s="247">
        <f>B7/$B$33</f>
        <v>0.13860997738545847</v>
      </c>
      <c r="E7" s="246">
        <f>C7/$C$33</f>
        <v>0.13067844343314752</v>
      </c>
      <c r="F7" s="52">
        <f>(C7-B7)/B7</f>
        <v>0.10863609177557472</v>
      </c>
      <c r="H7" s="39">
        <v>11460.175999999999</v>
      </c>
      <c r="I7" s="147">
        <v>11825.834999999997</v>
      </c>
      <c r="J7" s="247">
        <f>H7/$H$33</f>
        <v>0.14738747810844061</v>
      </c>
      <c r="K7" s="246">
        <f>I7/$I$33</f>
        <v>0.13813652466409149</v>
      </c>
      <c r="L7" s="52">
        <f t="shared" ref="L7:L33" si="0">(I7-H7)/H7</f>
        <v>3.1906927083842157E-2</v>
      </c>
      <c r="N7" s="27">
        <f t="shared" ref="N7:N33" si="1">(H7/B7)*10</f>
        <v>3.6458826972754919</v>
      </c>
      <c r="O7" s="151">
        <f t="shared" ref="O7:O33" si="2">(I7/C7)*10</f>
        <v>3.3935496404669649</v>
      </c>
      <c r="P7" s="61">
        <f>(O7-N7)/N7</f>
        <v>-6.9210415627768626E-2</v>
      </c>
    </row>
    <row r="8" spans="1:16" ht="20.100000000000001" customHeight="1" x14ac:dyDescent="0.25">
      <c r="A8" s="8" t="s">
        <v>168</v>
      </c>
      <c r="B8" s="19">
        <v>20522.630000000005</v>
      </c>
      <c r="C8" s="140">
        <v>23390.910000000003</v>
      </c>
      <c r="D8" s="247">
        <f t="shared" ref="D8:D32" si="3">B8/$B$33</f>
        <v>9.0497985575446735E-2</v>
      </c>
      <c r="E8" s="215">
        <f t="shared" ref="E8:E32" si="4">C8/$C$33</f>
        <v>8.7714918032116798E-2</v>
      </c>
      <c r="F8" s="52">
        <f t="shared" ref="F8:F33" si="5">(C8-B8)/B8</f>
        <v>0.13976181415344904</v>
      </c>
      <c r="H8" s="19">
        <v>9048.4810000000034</v>
      </c>
      <c r="I8" s="140">
        <v>9906.9919999999984</v>
      </c>
      <c r="J8" s="247">
        <f t="shared" ref="J8:J32" si="6">H8/$H$33</f>
        <v>0.11637105706772229</v>
      </c>
      <c r="K8" s="215">
        <f t="shared" ref="K8:K32" si="7">I8/$I$33</f>
        <v>0.11572269059689713</v>
      </c>
      <c r="L8" s="52">
        <f t="shared" si="0"/>
        <v>9.4879018920412686E-2</v>
      </c>
      <c r="N8" s="27">
        <f t="shared" si="1"/>
        <v>4.4090260361366944</v>
      </c>
      <c r="O8" s="152">
        <f t="shared" si="2"/>
        <v>4.2354025559501522</v>
      </c>
      <c r="P8" s="52">
        <f t="shared" ref="P8:P71" si="8">(O8-N8)/N8</f>
        <v>-3.9379100681989999E-2</v>
      </c>
    </row>
    <row r="9" spans="1:16" ht="20.100000000000001" customHeight="1" x14ac:dyDescent="0.25">
      <c r="A9" s="8" t="s">
        <v>172</v>
      </c>
      <c r="B9" s="19">
        <v>6642.03</v>
      </c>
      <c r="C9" s="140">
        <v>41192.26</v>
      </c>
      <c r="D9" s="247">
        <f t="shared" si="3"/>
        <v>2.9289147401267979E-2</v>
      </c>
      <c r="E9" s="215">
        <f t="shared" si="4"/>
        <v>0.15446922370517621</v>
      </c>
      <c r="F9" s="52">
        <f t="shared" si="5"/>
        <v>5.2017575951930368</v>
      </c>
      <c r="H9" s="19">
        <v>1285.9339999999997</v>
      </c>
      <c r="I9" s="140">
        <v>8622.0440000000017</v>
      </c>
      <c r="J9" s="247">
        <f t="shared" si="6"/>
        <v>1.6538190100562105E-2</v>
      </c>
      <c r="K9" s="215">
        <f t="shared" si="7"/>
        <v>0.10071332752916665</v>
      </c>
      <c r="L9" s="52">
        <f t="shared" si="0"/>
        <v>5.7048884312880785</v>
      </c>
      <c r="N9" s="27">
        <f t="shared" si="1"/>
        <v>1.9360556938164986</v>
      </c>
      <c r="O9" s="152">
        <f t="shared" si="2"/>
        <v>2.0931223487130839</v>
      </c>
      <c r="P9" s="52">
        <f t="shared" si="8"/>
        <v>8.112713668219107E-2</v>
      </c>
    </row>
    <row r="10" spans="1:16" ht="20.100000000000001" customHeight="1" x14ac:dyDescent="0.25">
      <c r="A10" s="8" t="s">
        <v>170</v>
      </c>
      <c r="B10" s="19">
        <v>19649.63</v>
      </c>
      <c r="C10" s="140">
        <v>18805.109999999997</v>
      </c>
      <c r="D10" s="247">
        <f t="shared" si="3"/>
        <v>8.6648345377900643E-2</v>
      </c>
      <c r="E10" s="215">
        <f t="shared" si="4"/>
        <v>7.0518362998059483E-2</v>
      </c>
      <c r="F10" s="52">
        <f t="shared" si="5"/>
        <v>-4.2978926320750267E-2</v>
      </c>
      <c r="H10" s="19">
        <v>7959.9779999999992</v>
      </c>
      <c r="I10" s="140">
        <v>7985.61</v>
      </c>
      <c r="J10" s="247">
        <f t="shared" si="6"/>
        <v>0.10237199526592512</v>
      </c>
      <c r="K10" s="215">
        <f t="shared" si="7"/>
        <v>9.3279198696989751E-2</v>
      </c>
      <c r="L10" s="52">
        <f t="shared" si="0"/>
        <v>3.2201094023124838E-3</v>
      </c>
      <c r="N10" s="27">
        <f t="shared" si="1"/>
        <v>4.0509556668497062</v>
      </c>
      <c r="O10" s="152">
        <f t="shared" si="2"/>
        <v>4.246510655880237</v>
      </c>
      <c r="P10" s="52">
        <f t="shared" si="8"/>
        <v>4.8273791448971211E-2</v>
      </c>
    </row>
    <row r="11" spans="1:16" ht="20.100000000000001" customHeight="1" x14ac:dyDescent="0.25">
      <c r="A11" s="8" t="s">
        <v>169</v>
      </c>
      <c r="B11" s="19">
        <v>14067.72</v>
      </c>
      <c r="C11" s="140">
        <v>15690.719999999998</v>
      </c>
      <c r="D11" s="247">
        <f t="shared" si="3"/>
        <v>6.2033975257529038E-2</v>
      </c>
      <c r="E11" s="215">
        <f t="shared" si="4"/>
        <v>5.8839532906795645E-2</v>
      </c>
      <c r="F11" s="52">
        <f t="shared" si="5"/>
        <v>0.11537050780083753</v>
      </c>
      <c r="H11" s="19">
        <v>5101.496000000001</v>
      </c>
      <c r="I11" s="140">
        <v>5804.2410000000009</v>
      </c>
      <c r="J11" s="247">
        <f t="shared" si="6"/>
        <v>6.5609518564138755E-2</v>
      </c>
      <c r="K11" s="215">
        <f t="shared" si="7"/>
        <v>6.7798821821277847E-2</v>
      </c>
      <c r="L11" s="52">
        <f t="shared" si="0"/>
        <v>0.13775272978749759</v>
      </c>
      <c r="N11" s="27">
        <f t="shared" si="1"/>
        <v>3.6263843750088864</v>
      </c>
      <c r="O11" s="152">
        <f t="shared" si="2"/>
        <v>3.699155296888863</v>
      </c>
      <c r="P11" s="52">
        <f t="shared" si="8"/>
        <v>2.0067073524107124E-2</v>
      </c>
    </row>
    <row r="12" spans="1:16" ht="20.100000000000001" customHeight="1" x14ac:dyDescent="0.25">
      <c r="A12" s="8" t="s">
        <v>171</v>
      </c>
      <c r="B12" s="19">
        <v>23197.770000000004</v>
      </c>
      <c r="C12" s="140">
        <v>23943.53</v>
      </c>
      <c r="D12" s="247">
        <f t="shared" si="3"/>
        <v>0.1022944649317622</v>
      </c>
      <c r="E12" s="215">
        <f t="shared" si="4"/>
        <v>8.9787219537398474E-2</v>
      </c>
      <c r="F12" s="52">
        <f t="shared" si="5"/>
        <v>3.214791766622372E-2</v>
      </c>
      <c r="H12" s="19">
        <v>6087.5489999999982</v>
      </c>
      <c r="I12" s="140">
        <v>5773.6090000000004</v>
      </c>
      <c r="J12" s="247">
        <f t="shared" si="6"/>
        <v>7.8290987413418361E-2</v>
      </c>
      <c r="K12" s="215">
        <f t="shared" si="7"/>
        <v>6.7441012159337649E-2</v>
      </c>
      <c r="L12" s="52">
        <f t="shared" si="0"/>
        <v>-5.1570837458556451E-2</v>
      </c>
      <c r="N12" s="27">
        <f t="shared" si="1"/>
        <v>2.6241957739903436</v>
      </c>
      <c r="O12" s="152">
        <f t="shared" si="2"/>
        <v>2.4113441084084095</v>
      </c>
      <c r="P12" s="52">
        <f t="shared" si="8"/>
        <v>-8.1111198978219751E-2</v>
      </c>
    </row>
    <row r="13" spans="1:16" ht="20.100000000000001" customHeight="1" x14ac:dyDescent="0.25">
      <c r="A13" s="8" t="s">
        <v>177</v>
      </c>
      <c r="B13" s="19">
        <v>11874.589999999998</v>
      </c>
      <c r="C13" s="140">
        <v>9284.25</v>
      </c>
      <c r="D13" s="247">
        <f t="shared" si="3"/>
        <v>5.2362999992415379E-2</v>
      </c>
      <c r="E13" s="215">
        <f t="shared" si="4"/>
        <v>3.4815542778783737E-2</v>
      </c>
      <c r="F13" s="52">
        <f t="shared" si="5"/>
        <v>-0.21814142635661515</v>
      </c>
      <c r="H13" s="19">
        <v>5649.7940000000017</v>
      </c>
      <c r="I13" s="140">
        <v>4437.0399999999991</v>
      </c>
      <c r="J13" s="247">
        <f t="shared" si="6"/>
        <v>7.266109084993104E-2</v>
      </c>
      <c r="K13" s="215">
        <f t="shared" si="7"/>
        <v>5.1828668791299763E-2</v>
      </c>
      <c r="L13" s="52">
        <f t="shared" si="0"/>
        <v>-0.21465455200667533</v>
      </c>
      <c r="N13" s="27">
        <f t="shared" si="1"/>
        <v>4.7578855354163831</v>
      </c>
      <c r="O13" s="152">
        <f t="shared" si="2"/>
        <v>4.7791043972318707</v>
      </c>
      <c r="P13" s="52">
        <f t="shared" si="8"/>
        <v>4.4597251568034299E-3</v>
      </c>
    </row>
    <row r="14" spans="1:16" ht="20.100000000000001" customHeight="1" x14ac:dyDescent="0.25">
      <c r="A14" s="8" t="s">
        <v>174</v>
      </c>
      <c r="B14" s="19">
        <v>13959.97</v>
      </c>
      <c r="C14" s="140">
        <v>17941.84</v>
      </c>
      <c r="D14" s="247">
        <f t="shared" si="3"/>
        <v>6.1558833526388614E-2</v>
      </c>
      <c r="E14" s="215">
        <f t="shared" si="4"/>
        <v>6.7281137200106977E-2</v>
      </c>
      <c r="F14" s="52">
        <f t="shared" si="5"/>
        <v>0.28523485365656237</v>
      </c>
      <c r="H14" s="19">
        <v>3225.4630000000002</v>
      </c>
      <c r="I14" s="140">
        <v>3900.4609999999998</v>
      </c>
      <c r="J14" s="247">
        <f t="shared" si="6"/>
        <v>4.148216024798268E-2</v>
      </c>
      <c r="K14" s="215">
        <f t="shared" si="7"/>
        <v>4.5560937314602055E-2</v>
      </c>
      <c r="L14" s="52">
        <f t="shared" si="0"/>
        <v>0.20927166115376289</v>
      </c>
      <c r="N14" s="27">
        <f t="shared" si="1"/>
        <v>2.3105085469381383</v>
      </c>
      <c r="O14" s="152">
        <f t="shared" si="2"/>
        <v>2.1739470422208647</v>
      </c>
      <c r="P14" s="52">
        <f t="shared" si="8"/>
        <v>-5.9104522637773209E-2</v>
      </c>
    </row>
    <row r="15" spans="1:16" ht="20.100000000000001" customHeight="1" x14ac:dyDescent="0.25">
      <c r="A15" s="8" t="s">
        <v>166</v>
      </c>
      <c r="B15" s="19">
        <v>16416.839999999997</v>
      </c>
      <c r="C15" s="140">
        <v>13007.189999999999</v>
      </c>
      <c r="D15" s="247">
        <f t="shared" si="3"/>
        <v>7.2392814639956782E-2</v>
      </c>
      <c r="E15" s="215">
        <f t="shared" si="4"/>
        <v>4.8776409497457304E-2</v>
      </c>
      <c r="F15" s="52">
        <f t="shared" si="5"/>
        <v>-0.20769222335114423</v>
      </c>
      <c r="H15" s="19">
        <v>4153.4780000000001</v>
      </c>
      <c r="I15" s="140">
        <v>3514.7089999999998</v>
      </c>
      <c r="J15" s="247">
        <f t="shared" si="6"/>
        <v>5.3417211725098258E-2</v>
      </c>
      <c r="K15" s="215">
        <f t="shared" si="7"/>
        <v>4.1055002582532599E-2</v>
      </c>
      <c r="L15" s="52">
        <f t="shared" si="0"/>
        <v>-0.15379135269285168</v>
      </c>
      <c r="N15" s="27">
        <f t="shared" si="1"/>
        <v>2.5300106476033153</v>
      </c>
      <c r="O15" s="152">
        <f t="shared" si="2"/>
        <v>2.7021278231501196</v>
      </c>
      <c r="P15" s="52">
        <f t="shared" si="8"/>
        <v>6.8030217860881842E-2</v>
      </c>
    </row>
    <row r="16" spans="1:16" ht="20.100000000000001" customHeight="1" x14ac:dyDescent="0.25">
      <c r="A16" s="8" t="s">
        <v>178</v>
      </c>
      <c r="B16" s="19">
        <v>10154.25</v>
      </c>
      <c r="C16" s="140">
        <v>9771.8300000000017</v>
      </c>
      <c r="D16" s="247">
        <f t="shared" si="3"/>
        <v>4.4776871679189256E-2</v>
      </c>
      <c r="E16" s="215">
        <f t="shared" si="4"/>
        <v>3.6643947049250329E-2</v>
      </c>
      <c r="F16" s="52">
        <f t="shared" si="5"/>
        <v>-3.7661077873796515E-2</v>
      </c>
      <c r="H16" s="19">
        <v>2582.9610000000002</v>
      </c>
      <c r="I16" s="140">
        <v>2422.357</v>
      </c>
      <c r="J16" s="247">
        <f t="shared" si="6"/>
        <v>3.3219045487822868E-2</v>
      </c>
      <c r="K16" s="215">
        <f t="shared" si="7"/>
        <v>2.8295336225791643E-2</v>
      </c>
      <c r="L16" s="52">
        <f t="shared" si="0"/>
        <v>-6.2178252013870998E-2</v>
      </c>
      <c r="N16" s="27">
        <f t="shared" si="1"/>
        <v>2.5437240564295744</v>
      </c>
      <c r="O16" s="152">
        <f t="shared" si="2"/>
        <v>2.4789184830272317</v>
      </c>
      <c r="P16" s="52">
        <f t="shared" si="8"/>
        <v>-2.5476652327338214E-2</v>
      </c>
    </row>
    <row r="17" spans="1:16" ht="20.100000000000001" customHeight="1" x14ac:dyDescent="0.25">
      <c r="A17" s="8" t="s">
        <v>173</v>
      </c>
      <c r="B17" s="19">
        <v>3656.98</v>
      </c>
      <c r="C17" s="140">
        <v>5246.68</v>
      </c>
      <c r="D17" s="247">
        <f t="shared" si="3"/>
        <v>1.612606782316385E-2</v>
      </c>
      <c r="E17" s="215">
        <f t="shared" si="4"/>
        <v>1.9674826936649601E-2</v>
      </c>
      <c r="F17" s="52">
        <f t="shared" si="5"/>
        <v>0.43470295161581424</v>
      </c>
      <c r="H17" s="19">
        <v>1256.0579999999998</v>
      </c>
      <c r="I17" s="140">
        <v>1779.6730000000002</v>
      </c>
      <c r="J17" s="247">
        <f t="shared" si="6"/>
        <v>1.615395967548244E-2</v>
      </c>
      <c r="K17" s="215">
        <f t="shared" si="7"/>
        <v>2.0788201700642512E-2</v>
      </c>
      <c r="L17" s="52">
        <f t="shared" si="0"/>
        <v>0.41687167312337531</v>
      </c>
      <c r="N17" s="27">
        <f t="shared" si="1"/>
        <v>3.43468654463519</v>
      </c>
      <c r="O17" s="152">
        <f t="shared" si="2"/>
        <v>3.3919983684920751</v>
      </c>
      <c r="P17" s="52">
        <f t="shared" si="8"/>
        <v>-1.2428550782833919E-2</v>
      </c>
    </row>
    <row r="18" spans="1:16" ht="20.100000000000001" customHeight="1" x14ac:dyDescent="0.25">
      <c r="A18" s="8" t="s">
        <v>186</v>
      </c>
      <c r="B18" s="19">
        <v>2739.68</v>
      </c>
      <c r="C18" s="140">
        <v>5074.8900000000003</v>
      </c>
      <c r="D18" s="247">
        <f t="shared" si="3"/>
        <v>1.2081079331515494E-2</v>
      </c>
      <c r="E18" s="215">
        <f t="shared" si="4"/>
        <v>1.9030621740326017E-2</v>
      </c>
      <c r="F18" s="52">
        <f t="shared" si="5"/>
        <v>0.85236596974829204</v>
      </c>
      <c r="H18" s="19">
        <v>838.23400000000004</v>
      </c>
      <c r="I18" s="140">
        <v>1465.4469999999999</v>
      </c>
      <c r="J18" s="247">
        <f t="shared" si="6"/>
        <v>1.0780392493514115E-2</v>
      </c>
      <c r="K18" s="215">
        <f t="shared" si="7"/>
        <v>1.7117755799858435E-2</v>
      </c>
      <c r="L18" s="52">
        <f t="shared" si="0"/>
        <v>0.74825526046426161</v>
      </c>
      <c r="N18" s="27">
        <f t="shared" si="1"/>
        <v>3.059605501372423</v>
      </c>
      <c r="O18" s="152">
        <f t="shared" si="2"/>
        <v>2.8876428848704103</v>
      </c>
      <c r="P18" s="52">
        <f t="shared" si="8"/>
        <v>-5.6204179403154038E-2</v>
      </c>
    </row>
    <row r="19" spans="1:16" ht="20.100000000000001" customHeight="1" x14ac:dyDescent="0.25">
      <c r="A19" s="8" t="s">
        <v>182</v>
      </c>
      <c r="B19" s="19">
        <v>2499.7600000000002</v>
      </c>
      <c r="C19" s="140">
        <v>3285.3500000000008</v>
      </c>
      <c r="D19" s="247">
        <f t="shared" si="3"/>
        <v>1.1023111775736281E-2</v>
      </c>
      <c r="E19" s="215">
        <f t="shared" si="4"/>
        <v>1.2319922822874996E-2</v>
      </c>
      <c r="F19" s="52">
        <f t="shared" si="5"/>
        <v>0.31426616955227721</v>
      </c>
      <c r="H19" s="19">
        <v>931.25800000000004</v>
      </c>
      <c r="I19" s="140">
        <v>1460.2050000000002</v>
      </c>
      <c r="J19" s="247">
        <f t="shared" si="6"/>
        <v>1.1976759177896586E-2</v>
      </c>
      <c r="K19" s="215">
        <f t="shared" si="7"/>
        <v>1.7056524465048746E-2</v>
      </c>
      <c r="L19" s="52">
        <f t="shared" si="0"/>
        <v>0.56799189912999415</v>
      </c>
      <c r="N19" s="27">
        <f t="shared" si="1"/>
        <v>3.7253896374051907</v>
      </c>
      <c r="O19" s="152">
        <f t="shared" si="2"/>
        <v>4.444594944222076</v>
      </c>
      <c r="P19" s="52">
        <f t="shared" si="8"/>
        <v>0.19305505646862389</v>
      </c>
    </row>
    <row r="20" spans="1:16" ht="20.100000000000001" customHeight="1" x14ac:dyDescent="0.25">
      <c r="A20" s="8" t="s">
        <v>183</v>
      </c>
      <c r="B20" s="19">
        <v>3676.5599999999995</v>
      </c>
      <c r="C20" s="140">
        <v>3220.7100000000005</v>
      </c>
      <c r="D20" s="247">
        <f t="shared" si="3"/>
        <v>1.6212409123356232E-2</v>
      </c>
      <c r="E20" s="215">
        <f t="shared" si="4"/>
        <v>1.2077525571053837E-2</v>
      </c>
      <c r="F20" s="52">
        <f t="shared" si="5"/>
        <v>-0.12398818460735009</v>
      </c>
      <c r="H20" s="19">
        <v>1479.61</v>
      </c>
      <c r="I20" s="140">
        <v>1406.2819999999999</v>
      </c>
      <c r="J20" s="247">
        <f t="shared" si="6"/>
        <v>1.902902594899326E-2</v>
      </c>
      <c r="K20" s="215">
        <f t="shared" si="7"/>
        <v>1.6426654707905861E-2</v>
      </c>
      <c r="L20" s="52">
        <f t="shared" si="0"/>
        <v>-4.9559005413588701E-2</v>
      </c>
      <c r="N20" s="27">
        <f t="shared" si="1"/>
        <v>4.0244413255869622</v>
      </c>
      <c r="O20" s="152">
        <f t="shared" si="2"/>
        <v>4.3663726321214877</v>
      </c>
      <c r="P20" s="52">
        <f t="shared" si="8"/>
        <v>8.4963670450495396E-2</v>
      </c>
    </row>
    <row r="21" spans="1:16" ht="20.100000000000001" customHeight="1" x14ac:dyDescent="0.25">
      <c r="A21" s="8" t="s">
        <v>176</v>
      </c>
      <c r="B21" s="19">
        <v>3678.61</v>
      </c>
      <c r="C21" s="140">
        <v>2557.2399999999998</v>
      </c>
      <c r="D21" s="247">
        <f t="shared" si="3"/>
        <v>1.6221448942835007E-2</v>
      </c>
      <c r="E21" s="215">
        <f t="shared" si="4"/>
        <v>9.589541278575751E-3</v>
      </c>
      <c r="F21" s="52">
        <f t="shared" si="5"/>
        <v>-0.30483525027116226</v>
      </c>
      <c r="H21" s="19">
        <v>1751.6959999999999</v>
      </c>
      <c r="I21" s="140">
        <v>1363.7930000000001</v>
      </c>
      <c r="J21" s="247">
        <f t="shared" si="6"/>
        <v>2.2528280181093464E-2</v>
      </c>
      <c r="K21" s="215">
        <f t="shared" si="7"/>
        <v>1.5930344485714149E-2</v>
      </c>
      <c r="L21" s="52">
        <f t="shared" si="0"/>
        <v>-0.22144424603355822</v>
      </c>
      <c r="N21" s="27">
        <f t="shared" si="1"/>
        <v>4.7618421088400238</v>
      </c>
      <c r="O21" s="152">
        <f t="shared" si="2"/>
        <v>5.3330661181586407</v>
      </c>
      <c r="P21" s="52">
        <f t="shared" si="8"/>
        <v>0.1199586202697019</v>
      </c>
    </row>
    <row r="22" spans="1:16" ht="20.100000000000001" customHeight="1" x14ac:dyDescent="0.25">
      <c r="A22" s="8" t="s">
        <v>179</v>
      </c>
      <c r="B22" s="19">
        <v>4499.1899999999996</v>
      </c>
      <c r="C22" s="140">
        <v>3231.9100000000008</v>
      </c>
      <c r="D22" s="247">
        <f t="shared" si="3"/>
        <v>1.9839934341806777E-2</v>
      </c>
      <c r="E22" s="215">
        <f t="shared" si="4"/>
        <v>1.2119525094884237E-2</v>
      </c>
      <c r="F22" s="52">
        <f t="shared" si="5"/>
        <v>-0.28166847810383622</v>
      </c>
      <c r="H22" s="19">
        <v>1584.22</v>
      </c>
      <c r="I22" s="140">
        <v>1289.328</v>
      </c>
      <c r="J22" s="247">
        <f t="shared" si="6"/>
        <v>2.0374398313686787E-2</v>
      </c>
      <c r="K22" s="215">
        <f t="shared" si="7"/>
        <v>1.5060525457365486E-2</v>
      </c>
      <c r="L22" s="52">
        <f t="shared" si="0"/>
        <v>-0.18614333867770894</v>
      </c>
      <c r="N22" s="27">
        <f t="shared" si="1"/>
        <v>3.5211226909732645</v>
      </c>
      <c r="O22" s="152">
        <f t="shared" si="2"/>
        <v>3.9893685158311949</v>
      </c>
      <c r="P22" s="52">
        <f t="shared" si="8"/>
        <v>0.13298196795536932</v>
      </c>
    </row>
    <row r="23" spans="1:16" ht="20.100000000000001" customHeight="1" x14ac:dyDescent="0.25">
      <c r="A23" s="8" t="s">
        <v>190</v>
      </c>
      <c r="B23" s="19">
        <v>5208.6200000000008</v>
      </c>
      <c r="C23" s="140">
        <v>5452.7999999999993</v>
      </c>
      <c r="D23" s="247">
        <f t="shared" si="3"/>
        <v>2.2968285138307485E-2</v>
      </c>
      <c r="E23" s="215">
        <f t="shared" si="4"/>
        <v>2.0447768173428325E-2</v>
      </c>
      <c r="F23" s="52">
        <f t="shared" si="5"/>
        <v>4.6879979725915587E-2</v>
      </c>
      <c r="H23" s="19">
        <v>1100.7579999999998</v>
      </c>
      <c r="I23" s="140">
        <v>1212.049</v>
      </c>
      <c r="J23" s="247">
        <f t="shared" si="6"/>
        <v>1.415667138337935E-2</v>
      </c>
      <c r="K23" s="215">
        <f t="shared" si="7"/>
        <v>1.4157836345812996E-2</v>
      </c>
      <c r="L23" s="52">
        <f t="shared" si="0"/>
        <v>0.10110396653942119</v>
      </c>
      <c r="N23" s="27">
        <f t="shared" si="1"/>
        <v>2.1133390418191373</v>
      </c>
      <c r="O23" s="152">
        <f t="shared" si="2"/>
        <v>2.2228011296948362</v>
      </c>
      <c r="P23" s="52">
        <f t="shared" si="8"/>
        <v>5.1795800725602081E-2</v>
      </c>
    </row>
    <row r="24" spans="1:16" ht="20.100000000000001" customHeight="1" x14ac:dyDescent="0.25">
      <c r="A24" s="8" t="s">
        <v>175</v>
      </c>
      <c r="B24" s="19">
        <v>4394.46</v>
      </c>
      <c r="C24" s="140">
        <v>3261.87</v>
      </c>
      <c r="D24" s="247">
        <f t="shared" si="3"/>
        <v>1.9378109808142405E-2</v>
      </c>
      <c r="E24" s="215">
        <f t="shared" si="4"/>
        <v>1.223187382113055E-2</v>
      </c>
      <c r="F24" s="52">
        <f t="shared" ref="F24:F25" si="9">(C24-B24)/B24</f>
        <v>-0.25773132535055504</v>
      </c>
      <c r="H24" s="19">
        <v>1593.8919999999998</v>
      </c>
      <c r="I24" s="140">
        <v>1077.721</v>
      </c>
      <c r="J24" s="247">
        <f t="shared" si="6"/>
        <v>2.049878834820849E-2</v>
      </c>
      <c r="K24" s="215">
        <f t="shared" si="7"/>
        <v>1.2588762949720621E-2</v>
      </c>
      <c r="L24" s="52">
        <f t="shared" si="0"/>
        <v>-0.32384314621065913</v>
      </c>
      <c r="N24" s="27">
        <f t="shared" si="1"/>
        <v>3.6270486021035575</v>
      </c>
      <c r="O24" s="152">
        <f t="shared" si="2"/>
        <v>3.303997400264266</v>
      </c>
      <c r="P24" s="52">
        <f t="shared" ref="P24:P27" si="10">(O24-N24)/N24</f>
        <v>-8.9067238209031285E-2</v>
      </c>
    </row>
    <row r="25" spans="1:16" ht="20.100000000000001" customHeight="1" x14ac:dyDescent="0.25">
      <c r="A25" s="8" t="s">
        <v>181</v>
      </c>
      <c r="B25" s="19">
        <v>4769.32</v>
      </c>
      <c r="C25" s="140">
        <v>3374.5699999999997</v>
      </c>
      <c r="D25" s="247">
        <f t="shared" si="3"/>
        <v>2.1031117969026847E-2</v>
      </c>
      <c r="E25" s="215">
        <f t="shared" si="4"/>
        <v>1.2654494029673934E-2</v>
      </c>
      <c r="F25" s="52">
        <f t="shared" si="9"/>
        <v>-0.2924421091476353</v>
      </c>
      <c r="H25" s="19">
        <v>1343.6580000000001</v>
      </c>
      <c r="I25" s="140">
        <v>1011.158</v>
      </c>
      <c r="J25" s="247">
        <f t="shared" si="6"/>
        <v>1.7280569169289467E-2</v>
      </c>
      <c r="K25" s="215">
        <f t="shared" si="7"/>
        <v>1.1811246479110646E-2</v>
      </c>
      <c r="L25" s="52">
        <f t="shared" si="0"/>
        <v>-0.24745880276082163</v>
      </c>
      <c r="N25" s="27">
        <f t="shared" si="1"/>
        <v>2.8172947086796447</v>
      </c>
      <c r="O25" s="152">
        <f t="shared" si="2"/>
        <v>2.9964054679559178</v>
      </c>
      <c r="P25" s="52">
        <f t="shared" si="10"/>
        <v>6.3575443039189619E-2</v>
      </c>
    </row>
    <row r="26" spans="1:16" ht="20.100000000000001" customHeight="1" x14ac:dyDescent="0.25">
      <c r="A26" s="8" t="s">
        <v>188</v>
      </c>
      <c r="B26" s="19">
        <v>1848.95</v>
      </c>
      <c r="C26" s="140">
        <v>1674.55</v>
      </c>
      <c r="D26" s="247">
        <f t="shared" si="3"/>
        <v>8.153255719648124E-3</v>
      </c>
      <c r="E26" s="215">
        <f t="shared" si="4"/>
        <v>6.2794913062673135E-3</v>
      </c>
      <c r="F26" s="52">
        <f t="shared" si="5"/>
        <v>-9.4323805403066646E-2</v>
      </c>
      <c r="H26" s="19">
        <v>928.3889999999999</v>
      </c>
      <c r="I26" s="140">
        <v>977.15700000000004</v>
      </c>
      <c r="J26" s="247">
        <f t="shared" si="6"/>
        <v>1.1939861430890507E-2</v>
      </c>
      <c r="K26" s="215">
        <f t="shared" si="7"/>
        <v>1.1414083828430692E-2</v>
      </c>
      <c r="L26" s="52">
        <f t="shared" si="0"/>
        <v>5.252970468198153E-2</v>
      </c>
      <c r="N26" s="27">
        <f t="shared" si="1"/>
        <v>5.0211687714648843</v>
      </c>
      <c r="O26" s="152">
        <f t="shared" si="2"/>
        <v>5.8353408378370304</v>
      </c>
      <c r="P26" s="52">
        <f t="shared" si="10"/>
        <v>0.16214791882699817</v>
      </c>
    </row>
    <row r="27" spans="1:16" ht="20.100000000000001" customHeight="1" x14ac:dyDescent="0.25">
      <c r="A27" s="8" t="s">
        <v>184</v>
      </c>
      <c r="B27" s="19">
        <v>452.88</v>
      </c>
      <c r="C27" s="140">
        <v>452.68999999999994</v>
      </c>
      <c r="D27" s="247">
        <f t="shared" si="3"/>
        <v>1.9970504612424581E-3</v>
      </c>
      <c r="E27" s="215">
        <f t="shared" si="4"/>
        <v>1.6975682538199217E-3</v>
      </c>
      <c r="F27" s="52">
        <f t="shared" si="5"/>
        <v>-4.195371842431871E-4</v>
      </c>
      <c r="H27" s="19">
        <v>895.92</v>
      </c>
      <c r="I27" s="140">
        <v>966.46900000000005</v>
      </c>
      <c r="J27" s="247">
        <f t="shared" si="6"/>
        <v>1.1522282850360596E-2</v>
      </c>
      <c r="K27" s="215">
        <f t="shared" si="7"/>
        <v>1.1289238252992695E-2</v>
      </c>
      <c r="L27" s="52">
        <f t="shared" si="0"/>
        <v>7.8744753995892591E-2</v>
      </c>
      <c r="N27" s="27">
        <f t="shared" si="1"/>
        <v>19.782723900370957</v>
      </c>
      <c r="O27" s="152">
        <f t="shared" si="2"/>
        <v>21.349466522344215</v>
      </c>
      <c r="P27" s="52">
        <f t="shared" si="10"/>
        <v>7.9197517483620111E-2</v>
      </c>
    </row>
    <row r="28" spans="1:16" ht="20.100000000000001" customHeight="1" x14ac:dyDescent="0.25">
      <c r="A28" s="8" t="s">
        <v>154</v>
      </c>
      <c r="B28" s="19">
        <v>798.86</v>
      </c>
      <c r="C28" s="140">
        <v>1068.53</v>
      </c>
      <c r="D28" s="247">
        <f t="shared" si="3"/>
        <v>3.5227074091771552E-3</v>
      </c>
      <c r="E28" s="215">
        <f t="shared" si="4"/>
        <v>4.0069420712942659E-3</v>
      </c>
      <c r="F28" s="52">
        <f t="shared" si="5"/>
        <v>0.33756853516260665</v>
      </c>
      <c r="H28" s="19">
        <v>681.26099999999985</v>
      </c>
      <c r="I28" s="140">
        <v>956.03100000000006</v>
      </c>
      <c r="J28" s="247">
        <f t="shared" si="6"/>
        <v>8.761588017813543E-3</v>
      </c>
      <c r="K28" s="215">
        <f t="shared" si="7"/>
        <v>1.1167312905273587E-2</v>
      </c>
      <c r="L28" s="52">
        <f t="shared" si="0"/>
        <v>0.40332559767842319</v>
      </c>
      <c r="N28" s="27">
        <f t="shared" si="1"/>
        <v>8.5279147785594454</v>
      </c>
      <c r="O28" s="152">
        <f t="shared" si="2"/>
        <v>8.9471610530354795</v>
      </c>
      <c r="P28" s="52">
        <f t="shared" si="8"/>
        <v>4.9161639786796059E-2</v>
      </c>
    </row>
    <row r="29" spans="1:16" ht="20.100000000000001" customHeight="1" x14ac:dyDescent="0.25">
      <c r="A29" s="8" t="s">
        <v>187</v>
      </c>
      <c r="B29" s="19">
        <v>2459.94</v>
      </c>
      <c r="C29" s="140">
        <v>2896.28</v>
      </c>
      <c r="D29" s="247">
        <f t="shared" si="3"/>
        <v>1.084751879444615E-2</v>
      </c>
      <c r="E29" s="215">
        <f t="shared" si="4"/>
        <v>1.0860926864241675E-2</v>
      </c>
      <c r="F29" s="52">
        <f>(C29-B29)/B29</f>
        <v>0.17737831004008234</v>
      </c>
      <c r="H29" s="19">
        <v>845.3420000000001</v>
      </c>
      <c r="I29" s="140">
        <v>939.39200000000017</v>
      </c>
      <c r="J29" s="247">
        <f t="shared" si="6"/>
        <v>1.0871807336915717E-2</v>
      </c>
      <c r="K29" s="215">
        <f t="shared" si="7"/>
        <v>1.0972954229215126E-2</v>
      </c>
      <c r="L29" s="52">
        <f t="shared" si="0"/>
        <v>0.1112567457904612</v>
      </c>
      <c r="N29" s="27">
        <f t="shared" si="1"/>
        <v>3.436433408944934</v>
      </c>
      <c r="O29" s="152">
        <f t="shared" si="2"/>
        <v>3.2434433134917899</v>
      </c>
      <c r="P29" s="52">
        <f>(O29-N29)/N29</f>
        <v>-5.6159998605180755E-2</v>
      </c>
    </row>
    <row r="30" spans="1:16" ht="20.100000000000001" customHeight="1" x14ac:dyDescent="0.25">
      <c r="A30" s="8" t="s">
        <v>200</v>
      </c>
      <c r="B30" s="19">
        <v>1379.86</v>
      </c>
      <c r="C30" s="140">
        <v>2964.06</v>
      </c>
      <c r="D30" s="247">
        <f t="shared" si="3"/>
        <v>6.0847245395027772E-3</v>
      </c>
      <c r="E30" s="215">
        <f t="shared" si="4"/>
        <v>1.1115098982565283E-2</v>
      </c>
      <c r="F30" s="52">
        <f t="shared" si="5"/>
        <v>1.1480874871363762</v>
      </c>
      <c r="H30" s="19">
        <v>300.20599999999996</v>
      </c>
      <c r="I30" s="140">
        <v>586.98899999999992</v>
      </c>
      <c r="J30" s="247">
        <f t="shared" si="6"/>
        <v>3.8609010239478445E-3</v>
      </c>
      <c r="K30" s="215">
        <f t="shared" si="7"/>
        <v>6.8565661939347534E-3</v>
      </c>
      <c r="L30" s="52">
        <f t="shared" si="0"/>
        <v>0.95528736933972003</v>
      </c>
      <c r="N30" s="27">
        <f t="shared" si="1"/>
        <v>2.1756265128346355</v>
      </c>
      <c r="O30" s="152">
        <f t="shared" si="2"/>
        <v>1.9803546486913217</v>
      </c>
      <c r="P30" s="52">
        <f t="shared" si="8"/>
        <v>-8.9754313523644741E-2</v>
      </c>
    </row>
    <row r="31" spans="1:16" ht="20.100000000000001" customHeight="1" x14ac:dyDescent="0.25">
      <c r="A31" s="8" t="s">
        <v>180</v>
      </c>
      <c r="B31" s="19">
        <v>2037.5099999999998</v>
      </c>
      <c r="C31" s="140">
        <v>1469.7699999999998</v>
      </c>
      <c r="D31" s="247">
        <f t="shared" si="3"/>
        <v>8.9847427249737672E-3</v>
      </c>
      <c r="E31" s="215">
        <f t="shared" si="4"/>
        <v>5.5115750125182932E-3</v>
      </c>
      <c r="F31" s="52">
        <f t="shared" si="5"/>
        <v>-0.27864403119493897</v>
      </c>
      <c r="H31" s="19">
        <v>719.60599999999988</v>
      </c>
      <c r="I31" s="140">
        <v>554.98299999999995</v>
      </c>
      <c r="J31" s="247">
        <f t="shared" si="6"/>
        <v>9.2547368881335228E-3</v>
      </c>
      <c r="K31" s="215">
        <f t="shared" si="7"/>
        <v>6.4827069604515442E-3</v>
      </c>
      <c r="L31" s="52">
        <f t="shared" si="0"/>
        <v>-0.22876824262165679</v>
      </c>
      <c r="N31" s="27">
        <f t="shared" si="1"/>
        <v>3.5317912550122448</v>
      </c>
      <c r="O31" s="152">
        <f t="shared" si="2"/>
        <v>3.7759853582533327</v>
      </c>
      <c r="P31" s="52">
        <f t="shared" si="8"/>
        <v>6.9141714673689375E-2</v>
      </c>
    </row>
    <row r="32" spans="1:16" ht="20.100000000000001" customHeight="1" thickBot="1" x14ac:dyDescent="0.3">
      <c r="A32" s="8" t="s">
        <v>17</v>
      </c>
      <c r="B32" s="19">
        <f>B33-SUM(B7:B31)</f>
        <v>14754.629999999946</v>
      </c>
      <c r="C32" s="140">
        <f>C33-SUM(C7:C31)</f>
        <v>13562.1700000001</v>
      </c>
      <c r="D32" s="247">
        <f t="shared" si="3"/>
        <v>6.5063020329804142E-2</v>
      </c>
      <c r="E32" s="215">
        <f t="shared" si="4"/>
        <v>5.0857560902403634E-2</v>
      </c>
      <c r="F32" s="52">
        <f t="shared" si="5"/>
        <v>-8.0819376697338435E-2</v>
      </c>
      <c r="H32" s="19">
        <f>H33-SUM(H7:H31)</f>
        <v>4950.0070000000123</v>
      </c>
      <c r="I32" s="140">
        <f>I33-SUM(I7:I31)</f>
        <v>4370.1869999999471</v>
      </c>
      <c r="J32" s="247">
        <f t="shared" si="6"/>
        <v>6.3661242929352005E-2</v>
      </c>
      <c r="K32" s="215">
        <f t="shared" si="7"/>
        <v>5.1047764856535269E-2</v>
      </c>
      <c r="L32" s="52">
        <f t="shared" si="0"/>
        <v>-0.11713518788964616</v>
      </c>
      <c r="N32" s="27">
        <f t="shared" si="1"/>
        <v>3.3548838567961585</v>
      </c>
      <c r="O32" s="152">
        <f t="shared" si="2"/>
        <v>3.2223361010811065</v>
      </c>
      <c r="P32" s="52">
        <f t="shared" si="8"/>
        <v>-3.9508895500672353E-2</v>
      </c>
    </row>
    <row r="33" spans="1:16" ht="26.25" customHeight="1" thickBot="1" x14ac:dyDescent="0.3">
      <c r="A33" s="12" t="s">
        <v>18</v>
      </c>
      <c r="B33" s="17">
        <v>226774.43999999994</v>
      </c>
      <c r="C33" s="145">
        <v>266669.69000000006</v>
      </c>
      <c r="D33" s="243">
        <f>SUM(D7:D32)</f>
        <v>0.99999999999999978</v>
      </c>
      <c r="E33" s="244">
        <f>SUM(E7:E32)</f>
        <v>0.99999999999999989</v>
      </c>
      <c r="F33" s="57">
        <f t="shared" si="5"/>
        <v>0.17592480881002343</v>
      </c>
      <c r="G33" s="1"/>
      <c r="H33" s="17">
        <v>77755.425000000032</v>
      </c>
      <c r="I33" s="145">
        <v>85609.761999999973</v>
      </c>
      <c r="J33" s="243">
        <f>SUM(J7:J32)</f>
        <v>0.99999999999999978</v>
      </c>
      <c r="K33" s="244">
        <f>SUM(K7:K32)</f>
        <v>0.99999999999999978</v>
      </c>
      <c r="L33" s="57">
        <f t="shared" si="0"/>
        <v>0.10101336337625237</v>
      </c>
      <c r="N33" s="29">
        <f t="shared" si="1"/>
        <v>3.4287561243674576</v>
      </c>
      <c r="O33" s="146">
        <f t="shared" si="2"/>
        <v>3.2103296778872754</v>
      </c>
      <c r="P33" s="57">
        <f t="shared" si="8"/>
        <v>-6.3704281832082127E-2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23197.770000000004</v>
      </c>
      <c r="C39" s="147">
        <v>23943.53</v>
      </c>
      <c r="D39" s="247">
        <f t="shared" ref="D39:D61" si="11">B39/$B$62</f>
        <v>0.23562883955759698</v>
      </c>
      <c r="E39" s="246">
        <f t="shared" ref="E39:E61" si="12">C39/$C$62</f>
        <v>0.24308714963148376</v>
      </c>
      <c r="F39" s="52">
        <f>(C39-B39)/B39</f>
        <v>3.214791766622372E-2</v>
      </c>
      <c r="H39" s="39">
        <v>6087.5489999999982</v>
      </c>
      <c r="I39" s="147">
        <v>5773.6090000000004</v>
      </c>
      <c r="J39" s="247">
        <f t="shared" ref="J39:J61" si="13">H39/$H$62</f>
        <v>0.22359749029218209</v>
      </c>
      <c r="K39" s="246">
        <f t="shared" ref="K39:K61" si="14">I39/$I$62</f>
        <v>0.21765014136342586</v>
      </c>
      <c r="L39" s="52">
        <f t="shared" ref="L39:L62" si="15">(I39-H39)/H39</f>
        <v>-5.1570837458556451E-2</v>
      </c>
      <c r="N39" s="27">
        <f t="shared" ref="N39:N62" si="16">(H39/B39)*10</f>
        <v>2.6241957739903436</v>
      </c>
      <c r="O39" s="151">
        <f t="shared" ref="O39:O62" si="17">(I39/C39)*10</f>
        <v>2.4113441084084095</v>
      </c>
      <c r="P39" s="61">
        <f t="shared" si="8"/>
        <v>-8.1111198978219751E-2</v>
      </c>
    </row>
    <row r="40" spans="1:16" ht="20.100000000000001" customHeight="1" x14ac:dyDescent="0.25">
      <c r="A40" s="38" t="s">
        <v>174</v>
      </c>
      <c r="B40" s="19">
        <v>13959.97</v>
      </c>
      <c r="C40" s="140">
        <v>17941.84</v>
      </c>
      <c r="D40" s="247">
        <f t="shared" si="11"/>
        <v>0.14179688527642381</v>
      </c>
      <c r="E40" s="215">
        <f t="shared" si="12"/>
        <v>0.18215487627530866</v>
      </c>
      <c r="F40" s="52">
        <f t="shared" ref="F40:F62" si="18">(C40-B40)/B40</f>
        <v>0.28523485365656237</v>
      </c>
      <c r="H40" s="19">
        <v>3225.4630000000002</v>
      </c>
      <c r="I40" s="140">
        <v>3900.4609999999998</v>
      </c>
      <c r="J40" s="247">
        <f t="shared" si="13"/>
        <v>0.11847221793702076</v>
      </c>
      <c r="K40" s="215">
        <f t="shared" si="14"/>
        <v>0.14703730163101264</v>
      </c>
      <c r="L40" s="52">
        <f t="shared" si="15"/>
        <v>0.20927166115376289</v>
      </c>
      <c r="N40" s="27">
        <f t="shared" si="16"/>
        <v>2.3105085469381383</v>
      </c>
      <c r="O40" s="152">
        <f t="shared" si="17"/>
        <v>2.1739470422208647</v>
      </c>
      <c r="P40" s="52">
        <f t="shared" si="8"/>
        <v>-5.9104522637773209E-2</v>
      </c>
    </row>
    <row r="41" spans="1:16" ht="20.100000000000001" customHeight="1" x14ac:dyDescent="0.25">
      <c r="A41" s="38" t="s">
        <v>166</v>
      </c>
      <c r="B41" s="19">
        <v>16416.839999999997</v>
      </c>
      <c r="C41" s="140">
        <v>13007.189999999999</v>
      </c>
      <c r="D41" s="247">
        <f t="shared" si="11"/>
        <v>0.16675227655083824</v>
      </c>
      <c r="E41" s="215">
        <f t="shared" si="12"/>
        <v>0.13205574707719117</v>
      </c>
      <c r="F41" s="52">
        <f t="shared" si="18"/>
        <v>-0.20769222335114423</v>
      </c>
      <c r="H41" s="19">
        <v>4153.4780000000001</v>
      </c>
      <c r="I41" s="140">
        <v>3514.7089999999998</v>
      </c>
      <c r="J41" s="247">
        <f t="shared" si="13"/>
        <v>0.15255848565388011</v>
      </c>
      <c r="K41" s="215">
        <f t="shared" si="14"/>
        <v>0.13249544794275211</v>
      </c>
      <c r="L41" s="52">
        <f t="shared" si="15"/>
        <v>-0.15379135269285168</v>
      </c>
      <c r="N41" s="27">
        <f t="shared" si="16"/>
        <v>2.5300106476033153</v>
      </c>
      <c r="O41" s="152">
        <f t="shared" si="17"/>
        <v>2.7021278231501196</v>
      </c>
      <c r="P41" s="52">
        <f t="shared" si="8"/>
        <v>6.8030217860881842E-2</v>
      </c>
    </row>
    <row r="42" spans="1:16" ht="20.100000000000001" customHeight="1" x14ac:dyDescent="0.25">
      <c r="A42" s="38" t="s">
        <v>178</v>
      </c>
      <c r="B42" s="19">
        <v>10154.25</v>
      </c>
      <c r="C42" s="140">
        <v>9771.8300000000017</v>
      </c>
      <c r="D42" s="247">
        <f t="shared" si="11"/>
        <v>0.10314069602714954</v>
      </c>
      <c r="E42" s="215">
        <f t="shared" si="12"/>
        <v>9.9208692343335445E-2</v>
      </c>
      <c r="F42" s="52">
        <f t="shared" si="18"/>
        <v>-3.7661077873796515E-2</v>
      </c>
      <c r="H42" s="19">
        <v>2582.9610000000002</v>
      </c>
      <c r="I42" s="140">
        <v>2422.357</v>
      </c>
      <c r="J42" s="247">
        <f t="shared" si="13"/>
        <v>9.4872927860225054E-2</v>
      </c>
      <c r="K42" s="215">
        <f t="shared" si="14"/>
        <v>9.1316599978052582E-2</v>
      </c>
      <c r="L42" s="52">
        <f t="shared" si="15"/>
        <v>-6.2178252013870998E-2</v>
      </c>
      <c r="N42" s="27">
        <f t="shared" si="16"/>
        <v>2.5437240564295744</v>
      </c>
      <c r="O42" s="152">
        <f t="shared" si="17"/>
        <v>2.4789184830272317</v>
      </c>
      <c r="P42" s="52">
        <f t="shared" si="8"/>
        <v>-2.5476652327338214E-2</v>
      </c>
    </row>
    <row r="43" spans="1:16" ht="20.100000000000001" customHeight="1" x14ac:dyDescent="0.25">
      <c r="A43" s="38" t="s">
        <v>173</v>
      </c>
      <c r="B43" s="19">
        <v>3656.98</v>
      </c>
      <c r="C43" s="140">
        <v>5246.68</v>
      </c>
      <c r="D43" s="247">
        <f t="shared" si="11"/>
        <v>3.714537878793267E-2</v>
      </c>
      <c r="E43" s="215">
        <f t="shared" si="12"/>
        <v>5.3267019784823434E-2</v>
      </c>
      <c r="F43" s="52">
        <f t="shared" si="18"/>
        <v>0.43470295161581424</v>
      </c>
      <c r="H43" s="19">
        <v>1256.0579999999998</v>
      </c>
      <c r="I43" s="140">
        <v>1779.6730000000002</v>
      </c>
      <c r="J43" s="247">
        <f t="shared" si="13"/>
        <v>4.6135384940871549E-2</v>
      </c>
      <c r="K43" s="215">
        <f t="shared" si="14"/>
        <v>6.7089073754504722E-2</v>
      </c>
      <c r="L43" s="52">
        <f t="shared" si="15"/>
        <v>0.41687167312337531</v>
      </c>
      <c r="N43" s="27">
        <f t="shared" si="16"/>
        <v>3.43468654463519</v>
      </c>
      <c r="O43" s="152">
        <f t="shared" si="17"/>
        <v>3.3919983684920751</v>
      </c>
      <c r="P43" s="52">
        <f t="shared" si="8"/>
        <v>-1.2428550782833919E-2</v>
      </c>
    </row>
    <row r="44" spans="1:16" ht="20.100000000000001" customHeight="1" x14ac:dyDescent="0.25">
      <c r="A44" s="38" t="s">
        <v>186</v>
      </c>
      <c r="B44" s="19">
        <v>2739.68</v>
      </c>
      <c r="C44" s="140">
        <v>5074.8900000000003</v>
      </c>
      <c r="D44" s="247">
        <f t="shared" si="11"/>
        <v>2.7828003258897605E-2</v>
      </c>
      <c r="E44" s="215">
        <f t="shared" si="12"/>
        <v>5.1522918500042425E-2</v>
      </c>
      <c r="F44" s="52">
        <f t="shared" si="18"/>
        <v>0.85236596974829204</v>
      </c>
      <c r="H44" s="19">
        <v>838.23400000000004</v>
      </c>
      <c r="I44" s="140">
        <v>1465.4469999999999</v>
      </c>
      <c r="J44" s="247">
        <f t="shared" si="13"/>
        <v>3.0788584810993228E-2</v>
      </c>
      <c r="K44" s="215">
        <f t="shared" si="14"/>
        <v>5.5243565456304419E-2</v>
      </c>
      <c r="L44" s="52">
        <f t="shared" si="15"/>
        <v>0.74825526046426161</v>
      </c>
      <c r="N44" s="27">
        <f t="shared" si="16"/>
        <v>3.059605501372423</v>
      </c>
      <c r="O44" s="152">
        <f t="shared" si="17"/>
        <v>2.8876428848704103</v>
      </c>
      <c r="P44" s="52">
        <f t="shared" si="8"/>
        <v>-5.6204179403154038E-2</v>
      </c>
    </row>
    <row r="45" spans="1:16" ht="20.100000000000001" customHeight="1" x14ac:dyDescent="0.25">
      <c r="A45" s="38" t="s">
        <v>183</v>
      </c>
      <c r="B45" s="19">
        <v>3676.5599999999995</v>
      </c>
      <c r="C45" s="140">
        <v>3220.7100000000005</v>
      </c>
      <c r="D45" s="247">
        <f t="shared" si="11"/>
        <v>3.7344260520036129E-2</v>
      </c>
      <c r="E45" s="215">
        <f t="shared" si="12"/>
        <v>3.2698320326602477E-2</v>
      </c>
      <c r="F45" s="52">
        <f t="shared" si="18"/>
        <v>-0.12398818460735009</v>
      </c>
      <c r="H45" s="19">
        <v>1479.61</v>
      </c>
      <c r="I45" s="140">
        <v>1406.2819999999999</v>
      </c>
      <c r="J45" s="247">
        <f t="shared" si="13"/>
        <v>5.434651657197595E-2</v>
      </c>
      <c r="K45" s="215">
        <f t="shared" si="14"/>
        <v>5.3013197827709017E-2</v>
      </c>
      <c r="L45" s="52">
        <f t="shared" si="15"/>
        <v>-4.9559005413588701E-2</v>
      </c>
      <c r="N45" s="27">
        <f t="shared" si="16"/>
        <v>4.0244413255869622</v>
      </c>
      <c r="O45" s="152">
        <f t="shared" si="17"/>
        <v>4.3663726321214877</v>
      </c>
      <c r="P45" s="52">
        <f t="shared" si="8"/>
        <v>8.4963670450495396E-2</v>
      </c>
    </row>
    <row r="46" spans="1:16" ht="20.100000000000001" customHeight="1" x14ac:dyDescent="0.25">
      <c r="A46" s="38" t="s">
        <v>179</v>
      </c>
      <c r="B46" s="19">
        <v>4499.1899999999996</v>
      </c>
      <c r="C46" s="140">
        <v>3231.9100000000008</v>
      </c>
      <c r="D46" s="247">
        <f t="shared" si="11"/>
        <v>4.5700035764176659E-2</v>
      </c>
      <c r="E46" s="215">
        <f t="shared" si="12"/>
        <v>3.2812028542386559E-2</v>
      </c>
      <c r="F46" s="52">
        <f t="shared" si="18"/>
        <v>-0.28166847810383622</v>
      </c>
      <c r="H46" s="19">
        <v>1584.22</v>
      </c>
      <c r="I46" s="140">
        <v>1289.328</v>
      </c>
      <c r="J46" s="247">
        <f t="shared" si="13"/>
        <v>5.8188873070373778E-2</v>
      </c>
      <c r="K46" s="215">
        <f t="shared" si="14"/>
        <v>4.8604334215188998E-2</v>
      </c>
      <c r="L46" s="52">
        <f t="shared" si="15"/>
        <v>-0.18614333867770894</v>
      </c>
      <c r="N46" s="27">
        <f t="shared" si="16"/>
        <v>3.5211226909732645</v>
      </c>
      <c r="O46" s="152">
        <f t="shared" si="17"/>
        <v>3.9893685158311949</v>
      </c>
      <c r="P46" s="52">
        <f t="shared" si="8"/>
        <v>0.13298196795536932</v>
      </c>
    </row>
    <row r="47" spans="1:16" ht="20.100000000000001" customHeight="1" x14ac:dyDescent="0.25">
      <c r="A47" s="38" t="s">
        <v>190</v>
      </c>
      <c r="B47" s="19">
        <v>5208.6200000000008</v>
      </c>
      <c r="C47" s="140">
        <v>5452.7999999999993</v>
      </c>
      <c r="D47" s="247">
        <f t="shared" si="11"/>
        <v>5.2905994252744587E-2</v>
      </c>
      <c r="E47" s="215">
        <f t="shared" si="12"/>
        <v>5.5359657056021173E-2</v>
      </c>
      <c r="F47" s="52">
        <f t="shared" si="18"/>
        <v>4.6879979725915587E-2</v>
      </c>
      <c r="H47" s="19">
        <v>1100.7579999999998</v>
      </c>
      <c r="I47" s="140">
        <v>1212.049</v>
      </c>
      <c r="J47" s="247">
        <f t="shared" si="13"/>
        <v>4.0431169624924872E-2</v>
      </c>
      <c r="K47" s="215">
        <f t="shared" si="14"/>
        <v>4.5691115589815479E-2</v>
      </c>
      <c r="L47" s="52">
        <f t="shared" si="15"/>
        <v>0.10110396653942119</v>
      </c>
      <c r="N47" s="27">
        <f t="shared" si="16"/>
        <v>2.1133390418191373</v>
      </c>
      <c r="O47" s="152">
        <f t="shared" si="17"/>
        <v>2.2228011296948362</v>
      </c>
      <c r="P47" s="52">
        <f t="shared" si="8"/>
        <v>5.1795800725602081E-2</v>
      </c>
    </row>
    <row r="48" spans="1:16" ht="20.100000000000001" customHeight="1" x14ac:dyDescent="0.25">
      <c r="A48" s="38" t="s">
        <v>175</v>
      </c>
      <c r="B48" s="19">
        <v>4394.46</v>
      </c>
      <c r="C48" s="140">
        <v>3261.87</v>
      </c>
      <c r="D48" s="247">
        <f t="shared" si="11"/>
        <v>4.4636252117435313E-2</v>
      </c>
      <c r="E48" s="215">
        <f t="shared" si="12"/>
        <v>3.3116198019608974E-2</v>
      </c>
      <c r="F48" s="52">
        <f t="shared" si="18"/>
        <v>-0.25773132535055504</v>
      </c>
      <c r="H48" s="19">
        <v>1593.8919999999998</v>
      </c>
      <c r="I48" s="140">
        <v>1077.721</v>
      </c>
      <c r="J48" s="247">
        <f t="shared" si="13"/>
        <v>5.8544128514905876E-2</v>
      </c>
      <c r="K48" s="215">
        <f t="shared" si="14"/>
        <v>4.0627297068494363E-2</v>
      </c>
      <c r="L48" s="52">
        <f t="shared" si="15"/>
        <v>-0.32384314621065913</v>
      </c>
      <c r="N48" s="27">
        <f t="shared" si="16"/>
        <v>3.6270486021035575</v>
      </c>
      <c r="O48" s="152">
        <f t="shared" si="17"/>
        <v>3.303997400264266</v>
      </c>
      <c r="P48" s="52">
        <f t="shared" si="8"/>
        <v>-8.9067238209031285E-2</v>
      </c>
    </row>
    <row r="49" spans="1:16" ht="20.100000000000001" customHeight="1" x14ac:dyDescent="0.25">
      <c r="A49" s="38" t="s">
        <v>181</v>
      </c>
      <c r="B49" s="19">
        <v>4769.32</v>
      </c>
      <c r="C49" s="140">
        <v>3374.5699999999997</v>
      </c>
      <c r="D49" s="247">
        <f t="shared" si="11"/>
        <v>4.8443852020208761E-2</v>
      </c>
      <c r="E49" s="215">
        <f t="shared" si="12"/>
        <v>3.4260386940936284E-2</v>
      </c>
      <c r="F49" s="52">
        <f t="shared" si="18"/>
        <v>-0.2924421091476353</v>
      </c>
      <c r="H49" s="19">
        <v>1343.6580000000001</v>
      </c>
      <c r="I49" s="140">
        <v>1011.158</v>
      </c>
      <c r="J49" s="247">
        <f t="shared" si="13"/>
        <v>4.9352959066286436E-2</v>
      </c>
      <c r="K49" s="215">
        <f t="shared" si="14"/>
        <v>3.8118043954961094E-2</v>
      </c>
      <c r="L49" s="52">
        <f t="shared" si="15"/>
        <v>-0.24745880276082163</v>
      </c>
      <c r="N49" s="27">
        <f t="shared" si="16"/>
        <v>2.8172947086796447</v>
      </c>
      <c r="O49" s="152">
        <f t="shared" si="17"/>
        <v>2.9964054679559178</v>
      </c>
      <c r="P49" s="52">
        <f t="shared" si="8"/>
        <v>6.3575443039189619E-2</v>
      </c>
    </row>
    <row r="50" spans="1:16" ht="20.100000000000001" customHeight="1" x14ac:dyDescent="0.25">
      <c r="A50" s="38" t="s">
        <v>180</v>
      </c>
      <c r="B50" s="19">
        <v>2037.5099999999998</v>
      </c>
      <c r="C50" s="140">
        <v>1469.7699999999998</v>
      </c>
      <c r="D50" s="247">
        <f t="shared" si="11"/>
        <v>2.0695787435042218E-2</v>
      </c>
      <c r="E50" s="215">
        <f t="shared" si="12"/>
        <v>1.4921868242229356E-2</v>
      </c>
      <c r="F50" s="52">
        <f t="shared" si="18"/>
        <v>-0.27864403119493897</v>
      </c>
      <c r="H50" s="19">
        <v>719.60599999999988</v>
      </c>
      <c r="I50" s="140">
        <v>554.98299999999995</v>
      </c>
      <c r="J50" s="247">
        <f t="shared" si="13"/>
        <v>2.643134299193255E-2</v>
      </c>
      <c r="K50" s="215">
        <f t="shared" si="14"/>
        <v>2.0921425126692535E-2</v>
      </c>
      <c r="L50" s="52">
        <f t="shared" si="15"/>
        <v>-0.22876824262165679</v>
      </c>
      <c r="N50" s="27">
        <f t="shared" si="16"/>
        <v>3.5317912550122448</v>
      </c>
      <c r="O50" s="152">
        <f t="shared" si="17"/>
        <v>3.7759853582533327</v>
      </c>
      <c r="P50" s="52">
        <f t="shared" si="8"/>
        <v>6.9141714673689375E-2</v>
      </c>
    </row>
    <row r="51" spans="1:16" ht="20.100000000000001" customHeight="1" x14ac:dyDescent="0.25">
      <c r="A51" s="38" t="s">
        <v>195</v>
      </c>
      <c r="B51" s="19">
        <v>685.84000000000015</v>
      </c>
      <c r="C51" s="140">
        <v>971.45999999999992</v>
      </c>
      <c r="D51" s="247">
        <f t="shared" si="11"/>
        <v>6.9663456152113893E-3</v>
      </c>
      <c r="E51" s="215">
        <f t="shared" si="12"/>
        <v>9.8627663665717298E-3</v>
      </c>
      <c r="F51" s="52">
        <f t="shared" si="18"/>
        <v>0.41645281698355258</v>
      </c>
      <c r="H51" s="19">
        <v>179.37299999999999</v>
      </c>
      <c r="I51" s="140">
        <v>258.78100000000001</v>
      </c>
      <c r="J51" s="247">
        <f t="shared" si="13"/>
        <v>6.5884237853657667E-3</v>
      </c>
      <c r="K51" s="215">
        <f t="shared" si="14"/>
        <v>9.7553750578137019E-3</v>
      </c>
      <c r="L51" s="52">
        <f t="shared" si="15"/>
        <v>0.4426976189281554</v>
      </c>
      <c r="N51" s="27">
        <f t="shared" si="16"/>
        <v>2.6153767642598851</v>
      </c>
      <c r="O51" s="152">
        <f t="shared" si="17"/>
        <v>2.6638358758981329</v>
      </c>
      <c r="P51" s="52">
        <f t="shared" si="8"/>
        <v>1.8528539482517363E-2</v>
      </c>
    </row>
    <row r="52" spans="1:16" ht="20.100000000000001" customHeight="1" x14ac:dyDescent="0.25">
      <c r="A52" s="38" t="s">
        <v>194</v>
      </c>
      <c r="B52" s="19">
        <v>872.46</v>
      </c>
      <c r="C52" s="140">
        <v>754.98</v>
      </c>
      <c r="D52" s="247">
        <f t="shared" si="11"/>
        <v>8.8619180792128306E-3</v>
      </c>
      <c r="E52" s="215">
        <f t="shared" si="12"/>
        <v>7.664948995773707E-3</v>
      </c>
      <c r="F52" s="52">
        <f t="shared" si="18"/>
        <v>-0.13465373770717284</v>
      </c>
      <c r="H52" s="19">
        <v>263.65300000000002</v>
      </c>
      <c r="I52" s="140">
        <v>234.572</v>
      </c>
      <c r="J52" s="247">
        <f t="shared" si="13"/>
        <v>9.6840533206393412E-3</v>
      </c>
      <c r="K52" s="215">
        <f t="shared" si="14"/>
        <v>8.8427583093869944E-3</v>
      </c>
      <c r="L52" s="52">
        <f t="shared" si="15"/>
        <v>-0.11030028105123027</v>
      </c>
      <c r="N52" s="27">
        <f t="shared" si="16"/>
        <v>3.0219494303463765</v>
      </c>
      <c r="O52" s="152">
        <f t="shared" si="17"/>
        <v>3.1069962118201806</v>
      </c>
      <c r="P52" s="52">
        <f t="shared" si="8"/>
        <v>2.8143019409843661E-2</v>
      </c>
    </row>
    <row r="53" spans="1:16" ht="20.100000000000001" customHeight="1" x14ac:dyDescent="0.25">
      <c r="A53" s="38" t="s">
        <v>192</v>
      </c>
      <c r="B53" s="19">
        <v>698.81999999999994</v>
      </c>
      <c r="C53" s="140">
        <v>339.34000000000003</v>
      </c>
      <c r="D53" s="247">
        <f t="shared" si="11"/>
        <v>7.0981885612125591E-3</v>
      </c>
      <c r="E53" s="215">
        <f t="shared" si="12"/>
        <v>3.4451558878723278E-3</v>
      </c>
      <c r="F53" s="52">
        <f t="shared" si="18"/>
        <v>-0.51441000543773785</v>
      </c>
      <c r="H53" s="19">
        <v>204.37799999999999</v>
      </c>
      <c r="I53" s="140">
        <v>121.16700000000002</v>
      </c>
      <c r="J53" s="247">
        <f t="shared" si="13"/>
        <v>7.5068648927401815E-3</v>
      </c>
      <c r="K53" s="215">
        <f t="shared" si="14"/>
        <v>4.5676828269081305E-3</v>
      </c>
      <c r="L53" s="52">
        <f t="shared" si="15"/>
        <v>-0.40714264744737683</v>
      </c>
      <c r="N53" s="27">
        <f t="shared" si="16"/>
        <v>2.9246157808877822</v>
      </c>
      <c r="O53" s="152">
        <f t="shared" si="17"/>
        <v>3.5706665880827488</v>
      </c>
      <c r="P53" s="52">
        <f t="shared" si="8"/>
        <v>0.22090108773154968</v>
      </c>
    </row>
    <row r="54" spans="1:16" ht="20.100000000000001" customHeight="1" x14ac:dyDescent="0.25">
      <c r="A54" s="38" t="s">
        <v>197</v>
      </c>
      <c r="B54" s="19">
        <v>227.30999999999997</v>
      </c>
      <c r="C54" s="140">
        <v>216.54999999999995</v>
      </c>
      <c r="D54" s="247">
        <f t="shared" si="11"/>
        <v>2.3088767377138987E-3</v>
      </c>
      <c r="E54" s="215">
        <f t="shared" si="12"/>
        <v>2.1985280471466741E-3</v>
      </c>
      <c r="F54" s="52">
        <f>(C54-B54)/B54</f>
        <v>-4.7336236857155517E-2</v>
      </c>
      <c r="H54" s="19">
        <v>96.763999999999996</v>
      </c>
      <c r="I54" s="140">
        <v>107.714</v>
      </c>
      <c r="J54" s="247">
        <f t="shared" si="13"/>
        <v>3.5541705784434283E-3</v>
      </c>
      <c r="K54" s="215">
        <f t="shared" si="14"/>
        <v>4.0605394869690781E-3</v>
      </c>
      <c r="L54" s="52">
        <f t="shared" si="15"/>
        <v>0.11316191972221078</v>
      </c>
      <c r="N54" s="27">
        <f t="shared" si="16"/>
        <v>4.2569178654700632</v>
      </c>
      <c r="O54" s="152">
        <f t="shared" si="17"/>
        <v>4.9740937427845768</v>
      </c>
      <c r="P54" s="52">
        <f t="shared" si="8"/>
        <v>0.16847303612124559</v>
      </c>
    </row>
    <row r="55" spans="1:16" ht="20.100000000000001" customHeight="1" x14ac:dyDescent="0.25">
      <c r="A55" s="38" t="s">
        <v>185</v>
      </c>
      <c r="B55" s="19">
        <v>648.18000000000006</v>
      </c>
      <c r="C55" s="140">
        <v>358.18000000000006</v>
      </c>
      <c r="D55" s="247">
        <f t="shared" si="11"/>
        <v>6.5838182387549836E-3</v>
      </c>
      <c r="E55" s="215">
        <f t="shared" si="12"/>
        <v>3.6364293508519786E-3</v>
      </c>
      <c r="F55" s="52">
        <f>(C55-B55)/B55</f>
        <v>-0.4474065845907001</v>
      </c>
      <c r="H55" s="19">
        <v>208.62100000000001</v>
      </c>
      <c r="I55" s="140">
        <v>98.516000000000005</v>
      </c>
      <c r="J55" s="247">
        <f t="shared" si="13"/>
        <v>7.6627115481526856E-3</v>
      </c>
      <c r="K55" s="215">
        <f t="shared" si="14"/>
        <v>3.7137986528979123E-3</v>
      </c>
      <c r="L55" s="52">
        <f t="shared" si="15"/>
        <v>-0.52777524793764774</v>
      </c>
      <c r="N55" s="27">
        <f t="shared" ref="N55:N56" si="19">(H55/B55)*10</f>
        <v>3.2185658304791875</v>
      </c>
      <c r="O55" s="152">
        <f t="shared" ref="O55:O56" si="20">(I55/C55)*10</f>
        <v>2.7504606622368639</v>
      </c>
      <c r="P55" s="52">
        <f t="shared" ref="P55:P56" si="21">(O55-N55)/N55</f>
        <v>-0.14543905357145703</v>
      </c>
    </row>
    <row r="56" spans="1:16" ht="20.100000000000001" customHeight="1" x14ac:dyDescent="0.25">
      <c r="A56" s="38" t="s">
        <v>217</v>
      </c>
      <c r="B56" s="19">
        <v>112.35999999999999</v>
      </c>
      <c r="C56" s="140">
        <v>232.70999999999998</v>
      </c>
      <c r="D56" s="247">
        <f t="shared" si="11"/>
        <v>1.1412845464323332E-3</v>
      </c>
      <c r="E56" s="215">
        <f t="shared" si="12"/>
        <v>2.362592758492277E-3</v>
      </c>
      <c r="F56" s="52">
        <f t="shared" si="18"/>
        <v>1.0711107155571378</v>
      </c>
      <c r="H56" s="19">
        <v>47.802000000000007</v>
      </c>
      <c r="I56" s="140">
        <v>62.856000000000002</v>
      </c>
      <c r="J56" s="247">
        <f t="shared" si="13"/>
        <v>1.7557817162452232E-3</v>
      </c>
      <c r="K56" s="215">
        <f t="shared" si="14"/>
        <v>2.3695087917348571E-3</v>
      </c>
      <c r="L56" s="52">
        <f t="shared" si="15"/>
        <v>0.31492406175473814</v>
      </c>
      <c r="N56" s="27">
        <f t="shared" si="19"/>
        <v>4.2543609825560704</v>
      </c>
      <c r="O56" s="152">
        <f t="shared" si="20"/>
        <v>2.7010442181255643</v>
      </c>
      <c r="P56" s="52">
        <f t="shared" si="21"/>
        <v>-0.36511165150289032</v>
      </c>
    </row>
    <row r="57" spans="1:16" ht="20.100000000000001" customHeight="1" x14ac:dyDescent="0.25">
      <c r="A57" s="38" t="s">
        <v>193</v>
      </c>
      <c r="B57" s="19">
        <v>112.41999999999999</v>
      </c>
      <c r="C57" s="140">
        <v>166.66000000000003</v>
      </c>
      <c r="D57" s="247">
        <f t="shared" si="11"/>
        <v>1.1418939899423542E-3</v>
      </c>
      <c r="E57" s="215">
        <f t="shared" si="12"/>
        <v>1.6920188609441922E-3</v>
      </c>
      <c r="F57" s="52">
        <f t="shared" ref="F57:F58" si="22">(C57-B57)/B57</f>
        <v>0.48247642768190752</v>
      </c>
      <c r="H57" s="19">
        <v>46.097000000000001</v>
      </c>
      <c r="I57" s="140">
        <v>60.474000000000004</v>
      </c>
      <c r="J57" s="247">
        <f t="shared" si="13"/>
        <v>1.6931565577539861E-3</v>
      </c>
      <c r="K57" s="215">
        <f t="shared" si="14"/>
        <v>2.2797135463817893E-3</v>
      </c>
      <c r="L57" s="52">
        <f t="shared" si="15"/>
        <v>0.31188580601774524</v>
      </c>
      <c r="N57" s="27">
        <f t="shared" si="16"/>
        <v>4.1004269702899849</v>
      </c>
      <c r="O57" s="152">
        <f t="shared" si="17"/>
        <v>3.6285851434057359</v>
      </c>
      <c r="P57" s="52">
        <f t="shared" ref="P57:P58" si="23">(O57-N57)/N57</f>
        <v>-0.11507138898047002</v>
      </c>
    </row>
    <row r="58" spans="1:16" ht="20.100000000000001" customHeight="1" x14ac:dyDescent="0.25">
      <c r="A58" s="38" t="s">
        <v>214</v>
      </c>
      <c r="B58" s="19">
        <v>75.12</v>
      </c>
      <c r="C58" s="140">
        <v>133.56</v>
      </c>
      <c r="D58" s="247">
        <f t="shared" si="11"/>
        <v>7.6302327454607418E-4</v>
      </c>
      <c r="E58" s="215">
        <f t="shared" si="12"/>
        <v>1.3559704732251667E-3</v>
      </c>
      <c r="F58" s="52">
        <f t="shared" si="22"/>
        <v>0.77795527156549515</v>
      </c>
      <c r="H58" s="19">
        <v>34.307999999999993</v>
      </c>
      <c r="I58" s="140">
        <v>52.546999999999997</v>
      </c>
      <c r="J58" s="247">
        <f t="shared" si="13"/>
        <v>1.2601430718576858E-3</v>
      </c>
      <c r="K58" s="215">
        <f t="shared" si="14"/>
        <v>1.9808861282819704E-3</v>
      </c>
      <c r="L58" s="52">
        <f t="shared" si="15"/>
        <v>0.53162527690334638</v>
      </c>
      <c r="N58" s="27">
        <f t="shared" si="16"/>
        <v>4.5670926517571875</v>
      </c>
      <c r="O58" s="152">
        <f t="shared" si="17"/>
        <v>3.9343366277328542</v>
      </c>
      <c r="P58" s="52">
        <f t="shared" si="23"/>
        <v>-0.13854678945058857</v>
      </c>
    </row>
    <row r="59" spans="1:16" ht="20.100000000000001" customHeight="1" x14ac:dyDescent="0.25">
      <c r="A59" s="38" t="s">
        <v>196</v>
      </c>
      <c r="B59" s="19">
        <v>214.36</v>
      </c>
      <c r="C59" s="140">
        <v>147.89999999999998</v>
      </c>
      <c r="D59" s="247">
        <f t="shared" si="11"/>
        <v>2.1773385134677375E-3</v>
      </c>
      <c r="E59" s="215">
        <f t="shared" si="12"/>
        <v>1.5015575995058559E-3</v>
      </c>
      <c r="F59" s="52">
        <f t="shared" ref="F59:F60" si="24">(C59-B59)/B59</f>
        <v>-0.31003918641537614</v>
      </c>
      <c r="H59" s="19">
        <v>118.15199999999999</v>
      </c>
      <c r="I59" s="140">
        <v>44.772999999999996</v>
      </c>
      <c r="J59" s="247">
        <f t="shared" si="13"/>
        <v>4.3397581971006561E-3</v>
      </c>
      <c r="K59" s="215">
        <f t="shared" si="14"/>
        <v>1.6878264148584819E-3</v>
      </c>
      <c r="L59" s="52">
        <f t="shared" si="15"/>
        <v>-0.62105592795720765</v>
      </c>
      <c r="N59" s="27">
        <f t="shared" si="16"/>
        <v>5.5118492256017904</v>
      </c>
      <c r="O59" s="152">
        <f t="shared" si="17"/>
        <v>3.0272481406355651</v>
      </c>
      <c r="P59" s="52">
        <f t="shared" ref="P59" si="25">(O59-N59)/N59</f>
        <v>-0.45077450112851253</v>
      </c>
    </row>
    <row r="60" spans="1:16" ht="20.100000000000001" customHeight="1" x14ac:dyDescent="0.25">
      <c r="A60" s="38" t="s">
        <v>191</v>
      </c>
      <c r="B60" s="19">
        <v>28.93</v>
      </c>
      <c r="C60" s="140">
        <v>62.319999999999993</v>
      </c>
      <c r="D60" s="247">
        <f t="shared" si="11"/>
        <v>2.9385334574837492E-4</v>
      </c>
      <c r="E60" s="215">
        <f t="shared" si="12"/>
        <v>6.3270500068427957E-4</v>
      </c>
      <c r="F60" s="52">
        <f t="shared" si="24"/>
        <v>1.1541652264085722</v>
      </c>
      <c r="H60" s="19">
        <v>23.602000000000004</v>
      </c>
      <c r="I60" s="140">
        <v>25.205999999999996</v>
      </c>
      <c r="J60" s="247">
        <f t="shared" si="13"/>
        <v>8.6690849895024809E-4</v>
      </c>
      <c r="K60" s="215">
        <f t="shared" si="14"/>
        <v>9.5020107236331924E-4</v>
      </c>
      <c r="L60" s="52">
        <f t="shared" si="15"/>
        <v>6.7960342343868815E-2</v>
      </c>
      <c r="N60" s="27">
        <f t="shared" ref="N60" si="26">(H60/B60)*10</f>
        <v>8.1583131697200155</v>
      </c>
      <c r="O60" s="152">
        <f t="shared" ref="O60" si="27">(I60/C60)*10</f>
        <v>4.0446084724005136</v>
      </c>
      <c r="P60" s="52">
        <f t="shared" ref="P60" si="28">(O60-N60)/N60</f>
        <v>-0.50423471270847031</v>
      </c>
    </row>
    <row r="61" spans="1:16" ht="20.100000000000001" customHeight="1" thickBot="1" x14ac:dyDescent="0.3">
      <c r="A61" s="8" t="s">
        <v>17</v>
      </c>
      <c r="B61" s="19">
        <f>B62-SUM(B39:B60)</f>
        <v>63.519999999989523</v>
      </c>
      <c r="C61" s="140">
        <f>C62-SUM(C39:C60)</f>
        <v>116.47000000001572</v>
      </c>
      <c r="D61" s="247">
        <f t="shared" si="11"/>
        <v>6.4519752927527467E-4</v>
      </c>
      <c r="E61" s="215">
        <f t="shared" si="12"/>
        <v>1.1824639189619381E-3</v>
      </c>
      <c r="F61" s="52">
        <f t="shared" si="18"/>
        <v>0.8335957178846809</v>
      </c>
      <c r="H61" s="19">
        <f>H62-SUM(H39:H60)</f>
        <v>37.243000000009488</v>
      </c>
      <c r="I61" s="140">
        <f>I62-SUM(I39:I60)</f>
        <v>52.634000000001834</v>
      </c>
      <c r="J61" s="247">
        <f t="shared" si="13"/>
        <v>1.3679464971787269E-3</v>
      </c>
      <c r="K61" s="215">
        <f t="shared" si="14"/>
        <v>1.984165803490149E-3</v>
      </c>
      <c r="L61" s="52">
        <f t="shared" si="15"/>
        <v>0.4132588674378655</v>
      </c>
      <c r="N61" s="27">
        <f t="shared" si="16"/>
        <v>5.8631926952165667</v>
      </c>
      <c r="O61" s="152">
        <f t="shared" si="17"/>
        <v>4.5191036318360727</v>
      </c>
      <c r="P61" s="52">
        <f t="shared" si="8"/>
        <v>-0.22924183687107147</v>
      </c>
    </row>
    <row r="62" spans="1:16" ht="26.25" customHeight="1" thickBot="1" x14ac:dyDescent="0.3">
      <c r="A62" s="12" t="s">
        <v>18</v>
      </c>
      <c r="B62" s="17">
        <v>98450.469999999958</v>
      </c>
      <c r="C62" s="145">
        <v>98497.72000000003</v>
      </c>
      <c r="D62" s="253">
        <f>SUM(D39:D61)</f>
        <v>1.0000000000000002</v>
      </c>
      <c r="E62" s="254">
        <f>SUM(E39:E61)</f>
        <v>0.99999999999999967</v>
      </c>
      <c r="F62" s="57">
        <f t="shared" si="18"/>
        <v>4.7993676414213952E-4</v>
      </c>
      <c r="G62" s="1"/>
      <c r="H62" s="17">
        <v>27225.480000000003</v>
      </c>
      <c r="I62" s="145">
        <v>26527.016999999996</v>
      </c>
      <c r="J62" s="253">
        <f>SUM(J39:J61)</f>
        <v>1.0000000000000002</v>
      </c>
      <c r="K62" s="254">
        <f>SUM(K39:K61)</f>
        <v>0.99999999999999978</v>
      </c>
      <c r="L62" s="57">
        <f t="shared" si="15"/>
        <v>-2.565475429634324E-2</v>
      </c>
      <c r="M62" s="1"/>
      <c r="N62" s="29">
        <f t="shared" si="16"/>
        <v>2.7653986822002996</v>
      </c>
      <c r="O62" s="146">
        <f t="shared" si="17"/>
        <v>2.693160511735702</v>
      </c>
      <c r="P62" s="57">
        <f t="shared" si="8"/>
        <v>-2.6122154078384464E-2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167</v>
      </c>
      <c r="B68" s="39">
        <v>31433.200000000001</v>
      </c>
      <c r="C68" s="147">
        <v>34847.979999999996</v>
      </c>
      <c r="D68" s="247">
        <f>B68/$B$96</f>
        <v>0.24495189791899363</v>
      </c>
      <c r="E68" s="246">
        <f>C68/$C$96</f>
        <v>0.20721633932218297</v>
      </c>
      <c r="F68" s="61">
        <f t="shared" ref="F68:F75" si="29">(C68-B68)/B68</f>
        <v>0.10863609177557472</v>
      </c>
      <c r="H68" s="19">
        <v>11460.175999999999</v>
      </c>
      <c r="I68" s="147">
        <v>11825.834999999997</v>
      </c>
      <c r="J68" s="245">
        <f>H68/$H$96</f>
        <v>0.22679969273665343</v>
      </c>
      <c r="K68" s="246">
        <f>I68/$I$96</f>
        <v>0.20015716940707473</v>
      </c>
      <c r="L68" s="61">
        <f t="shared" ref="L68:L96" si="30">(I68-H68)/H68</f>
        <v>3.1906927083842157E-2</v>
      </c>
      <c r="N68" s="41">
        <f t="shared" ref="N68:N96" si="31">(H68/B68)*10</f>
        <v>3.6458826972754919</v>
      </c>
      <c r="O68" s="149">
        <f t="shared" ref="O68:O96" si="32">(I68/C68)*10</f>
        <v>3.3935496404669649</v>
      </c>
      <c r="P68" s="61">
        <f t="shared" si="8"/>
        <v>-6.9210415627768626E-2</v>
      </c>
    </row>
    <row r="69" spans="1:16" ht="20.100000000000001" customHeight="1" x14ac:dyDescent="0.25">
      <c r="A69" s="38" t="s">
        <v>168</v>
      </c>
      <c r="B69" s="19">
        <v>20522.630000000005</v>
      </c>
      <c r="C69" s="140">
        <v>23390.910000000003</v>
      </c>
      <c r="D69" s="247">
        <f t="shared" ref="D69:D95" si="33">B69/$B$96</f>
        <v>0.15992826593503928</v>
      </c>
      <c r="E69" s="215">
        <f t="shared" ref="E69:E95" si="34">C69/$C$96</f>
        <v>0.13908923110075949</v>
      </c>
      <c r="F69" s="52">
        <f t="shared" si="29"/>
        <v>0.13976181415344904</v>
      </c>
      <c r="H69" s="19">
        <v>9048.4810000000034</v>
      </c>
      <c r="I69" s="140">
        <v>9906.9919999999984</v>
      </c>
      <c r="J69" s="214">
        <f t="shared" ref="J69:J96" si="35">H69/$H$96</f>
        <v>0.17907165741027428</v>
      </c>
      <c r="K69" s="215">
        <f t="shared" ref="K69:K96" si="36">I69/$I$96</f>
        <v>0.16767995461280613</v>
      </c>
      <c r="L69" s="52">
        <f t="shared" si="30"/>
        <v>9.4879018920412686E-2</v>
      </c>
      <c r="N69" s="40">
        <f t="shared" si="31"/>
        <v>4.4090260361366944</v>
      </c>
      <c r="O69" s="143">
        <f t="shared" si="32"/>
        <v>4.2354025559501522</v>
      </c>
      <c r="P69" s="52">
        <f t="shared" si="8"/>
        <v>-3.9379100681989999E-2</v>
      </c>
    </row>
    <row r="70" spans="1:16" ht="20.100000000000001" customHeight="1" x14ac:dyDescent="0.25">
      <c r="A70" s="38" t="s">
        <v>172</v>
      </c>
      <c r="B70" s="19">
        <v>6642.03</v>
      </c>
      <c r="C70" s="140">
        <v>41192.26</v>
      </c>
      <c r="D70" s="247">
        <f t="shared" si="33"/>
        <v>5.1759854374829578E-2</v>
      </c>
      <c r="E70" s="215">
        <f t="shared" si="34"/>
        <v>0.24494129431914236</v>
      </c>
      <c r="F70" s="52">
        <f t="shared" si="29"/>
        <v>5.2017575951930368</v>
      </c>
      <c r="H70" s="19">
        <v>1285.9339999999997</v>
      </c>
      <c r="I70" s="140">
        <v>8622.0440000000017</v>
      </c>
      <c r="J70" s="214">
        <f t="shared" si="35"/>
        <v>2.5448949133033878E-2</v>
      </c>
      <c r="K70" s="215">
        <f t="shared" si="36"/>
        <v>0.14593167599101908</v>
      </c>
      <c r="L70" s="52">
        <f t="shared" si="30"/>
        <v>5.7048884312880785</v>
      </c>
      <c r="N70" s="40">
        <f t="shared" si="31"/>
        <v>1.9360556938164986</v>
      </c>
      <c r="O70" s="143">
        <f t="shared" si="32"/>
        <v>2.0931223487130839</v>
      </c>
      <c r="P70" s="52">
        <f t="shared" si="8"/>
        <v>8.112713668219107E-2</v>
      </c>
    </row>
    <row r="71" spans="1:16" ht="20.100000000000001" customHeight="1" x14ac:dyDescent="0.25">
      <c r="A71" s="38" t="s">
        <v>170</v>
      </c>
      <c r="B71" s="19">
        <v>19649.63</v>
      </c>
      <c r="C71" s="140">
        <v>18805.109999999997</v>
      </c>
      <c r="D71" s="247">
        <f t="shared" si="33"/>
        <v>0.15312517217165275</v>
      </c>
      <c r="E71" s="215">
        <f t="shared" si="34"/>
        <v>0.11182071542600105</v>
      </c>
      <c r="F71" s="52">
        <f t="shared" si="29"/>
        <v>-4.2978926320750267E-2</v>
      </c>
      <c r="H71" s="19">
        <v>7959.9779999999992</v>
      </c>
      <c r="I71" s="140">
        <v>7985.61</v>
      </c>
      <c r="J71" s="214">
        <f t="shared" si="35"/>
        <v>0.15752991617148995</v>
      </c>
      <c r="K71" s="215">
        <f t="shared" si="36"/>
        <v>0.13515976618892708</v>
      </c>
      <c r="L71" s="52">
        <f t="shared" si="30"/>
        <v>3.2201094023124838E-3</v>
      </c>
      <c r="N71" s="40">
        <f t="shared" si="31"/>
        <v>4.0509556668497062</v>
      </c>
      <c r="O71" s="143">
        <f t="shared" si="32"/>
        <v>4.246510655880237</v>
      </c>
      <c r="P71" s="52">
        <f t="shared" si="8"/>
        <v>4.8273791448971211E-2</v>
      </c>
    </row>
    <row r="72" spans="1:16" ht="20.100000000000001" customHeight="1" x14ac:dyDescent="0.25">
      <c r="A72" s="38" t="s">
        <v>169</v>
      </c>
      <c r="B72" s="19">
        <v>14067.72</v>
      </c>
      <c r="C72" s="140">
        <v>15690.719999999998</v>
      </c>
      <c r="D72" s="247">
        <f t="shared" si="33"/>
        <v>0.10962659587293004</v>
      </c>
      <c r="E72" s="215">
        <f t="shared" si="34"/>
        <v>9.3301636414201417E-2</v>
      </c>
      <c r="F72" s="52">
        <f t="shared" si="29"/>
        <v>0.11537050780083753</v>
      </c>
      <c r="H72" s="19">
        <v>5101.496000000001</v>
      </c>
      <c r="I72" s="140">
        <v>5804.2410000000009</v>
      </c>
      <c r="J72" s="214">
        <f t="shared" si="35"/>
        <v>0.10095985657613521</v>
      </c>
      <c r="K72" s="215">
        <f t="shared" si="36"/>
        <v>9.8239189800677029E-2</v>
      </c>
      <c r="L72" s="52">
        <f t="shared" si="30"/>
        <v>0.13775272978749759</v>
      </c>
      <c r="N72" s="40">
        <f t="shared" si="31"/>
        <v>3.6263843750088864</v>
      </c>
      <c r="O72" s="143">
        <f t="shared" si="32"/>
        <v>3.699155296888863</v>
      </c>
      <c r="P72" s="52">
        <f t="shared" ref="P72:P75" si="37">(O72-N72)/N72</f>
        <v>2.0067073524107124E-2</v>
      </c>
    </row>
    <row r="73" spans="1:16" ht="20.100000000000001" customHeight="1" x14ac:dyDescent="0.25">
      <c r="A73" s="38" t="s">
        <v>177</v>
      </c>
      <c r="B73" s="19">
        <v>11874.589999999998</v>
      </c>
      <c r="C73" s="140">
        <v>9284.25</v>
      </c>
      <c r="D73" s="247">
        <f t="shared" si="33"/>
        <v>9.253602425174344E-2</v>
      </c>
      <c r="E73" s="215">
        <f t="shared" si="34"/>
        <v>5.5206881384573157E-2</v>
      </c>
      <c r="F73" s="52">
        <f t="shared" si="29"/>
        <v>-0.21814142635661515</v>
      </c>
      <c r="H73" s="19">
        <v>5649.7940000000017</v>
      </c>
      <c r="I73" s="140">
        <v>4437.0399999999991</v>
      </c>
      <c r="J73" s="214">
        <f t="shared" si="35"/>
        <v>0.11181080842260963</v>
      </c>
      <c r="K73" s="215">
        <f t="shared" si="36"/>
        <v>7.5098744988913418E-2</v>
      </c>
      <c r="L73" s="52">
        <f t="shared" si="30"/>
        <v>-0.21465455200667533</v>
      </c>
      <c r="N73" s="40">
        <f t="shared" si="31"/>
        <v>4.7578855354163831</v>
      </c>
      <c r="O73" s="143">
        <f t="shared" si="32"/>
        <v>4.7791043972318707</v>
      </c>
      <c r="P73" s="52">
        <f t="shared" si="37"/>
        <v>4.4597251568034299E-3</v>
      </c>
    </row>
    <row r="74" spans="1:16" ht="20.100000000000001" customHeight="1" x14ac:dyDescent="0.25">
      <c r="A74" s="38" t="s">
        <v>182</v>
      </c>
      <c r="B74" s="19">
        <v>2499.7600000000002</v>
      </c>
      <c r="C74" s="140">
        <v>3285.3500000000008</v>
      </c>
      <c r="D74" s="247">
        <f t="shared" si="33"/>
        <v>1.948007063684205E-2</v>
      </c>
      <c r="E74" s="215">
        <f t="shared" si="34"/>
        <v>1.9535657458255376E-2</v>
      </c>
      <c r="F74" s="52">
        <f t="shared" si="29"/>
        <v>0.31426616955227721</v>
      </c>
      <c r="H74" s="19">
        <v>931.25800000000004</v>
      </c>
      <c r="I74" s="140">
        <v>1460.2050000000002</v>
      </c>
      <c r="J74" s="214">
        <f t="shared" si="35"/>
        <v>1.8429824136954827E-2</v>
      </c>
      <c r="K74" s="215">
        <f t="shared" si="36"/>
        <v>2.471457614232379E-2</v>
      </c>
      <c r="L74" s="52">
        <f t="shared" si="30"/>
        <v>0.56799189912999415</v>
      </c>
      <c r="N74" s="40">
        <f t="shared" si="31"/>
        <v>3.7253896374051907</v>
      </c>
      <c r="O74" s="143">
        <f t="shared" si="32"/>
        <v>4.444594944222076</v>
      </c>
      <c r="P74" s="52">
        <f t="shared" si="37"/>
        <v>0.19305505646862389</v>
      </c>
    </row>
    <row r="75" spans="1:16" ht="20.100000000000001" customHeight="1" x14ac:dyDescent="0.25">
      <c r="A75" s="38" t="s">
        <v>176</v>
      </c>
      <c r="B75" s="19">
        <v>3678.61</v>
      </c>
      <c r="C75" s="140">
        <v>2557.2399999999998</v>
      </c>
      <c r="D75" s="247">
        <f t="shared" si="33"/>
        <v>2.8666585050322244E-2</v>
      </c>
      <c r="E75" s="215">
        <f t="shared" si="34"/>
        <v>1.5206101230781791E-2</v>
      </c>
      <c r="F75" s="52">
        <f t="shared" si="29"/>
        <v>-0.30483525027116226</v>
      </c>
      <c r="H75" s="19">
        <v>1751.6959999999999</v>
      </c>
      <c r="I75" s="140">
        <v>1363.7930000000001</v>
      </c>
      <c r="J75" s="214">
        <f t="shared" si="35"/>
        <v>3.4666493304118966E-2</v>
      </c>
      <c r="K75" s="215">
        <f t="shared" si="36"/>
        <v>2.3082762996201347E-2</v>
      </c>
      <c r="L75" s="52">
        <f t="shared" si="30"/>
        <v>-0.22144424603355822</v>
      </c>
      <c r="N75" s="40">
        <f t="shared" si="31"/>
        <v>4.7618421088400238</v>
      </c>
      <c r="O75" s="143">
        <f t="shared" si="32"/>
        <v>5.3330661181586407</v>
      </c>
      <c r="P75" s="52">
        <f t="shared" si="37"/>
        <v>0.1199586202697019</v>
      </c>
    </row>
    <row r="76" spans="1:16" ht="20.100000000000001" customHeight="1" x14ac:dyDescent="0.25">
      <c r="A76" s="38" t="s">
        <v>188</v>
      </c>
      <c r="B76" s="19">
        <v>1848.95</v>
      </c>
      <c r="C76" s="140">
        <v>1674.55</v>
      </c>
      <c r="D76" s="247">
        <f t="shared" si="33"/>
        <v>1.4408453853165547E-2</v>
      </c>
      <c r="E76" s="215">
        <f t="shared" si="34"/>
        <v>9.9573668548926381E-3</v>
      </c>
      <c r="F76" s="52">
        <f t="shared" ref="F76:F81" si="38">(C76-B76)/B76</f>
        <v>-9.4323805403066646E-2</v>
      </c>
      <c r="H76" s="19">
        <v>928.3889999999999</v>
      </c>
      <c r="I76" s="140">
        <v>977.15700000000004</v>
      </c>
      <c r="J76" s="214">
        <f t="shared" si="35"/>
        <v>1.8373045923560767E-2</v>
      </c>
      <c r="K76" s="215">
        <f t="shared" si="36"/>
        <v>1.6538788101331449E-2</v>
      </c>
      <c r="L76" s="52">
        <f t="shared" si="30"/>
        <v>5.252970468198153E-2</v>
      </c>
      <c r="N76" s="40">
        <f t="shared" si="31"/>
        <v>5.0211687714648843</v>
      </c>
      <c r="O76" s="143">
        <f t="shared" si="32"/>
        <v>5.8353408378370304</v>
      </c>
      <c r="P76" s="52">
        <f t="shared" ref="P76:P81" si="39">(O76-N76)/N76</f>
        <v>0.16214791882699817</v>
      </c>
    </row>
    <row r="77" spans="1:16" ht="20.100000000000001" customHeight="1" x14ac:dyDescent="0.25">
      <c r="A77" s="38" t="s">
        <v>184</v>
      </c>
      <c r="B77" s="19">
        <v>452.88</v>
      </c>
      <c r="C77" s="140">
        <v>452.68999999999994</v>
      </c>
      <c r="D77" s="247">
        <f t="shared" si="33"/>
        <v>3.5291925584908261E-3</v>
      </c>
      <c r="E77" s="215">
        <f t="shared" si="34"/>
        <v>2.6918278949815458E-3</v>
      </c>
      <c r="F77" s="52">
        <f t="shared" si="38"/>
        <v>-4.195371842431871E-4</v>
      </c>
      <c r="H77" s="19">
        <v>895.92</v>
      </c>
      <c r="I77" s="140">
        <v>966.46900000000005</v>
      </c>
      <c r="J77" s="214">
        <f t="shared" si="35"/>
        <v>1.7730476453121011E-2</v>
      </c>
      <c r="K77" s="215">
        <f t="shared" si="36"/>
        <v>1.6357889261915642E-2</v>
      </c>
      <c r="L77" s="52">
        <f t="shared" si="30"/>
        <v>7.8744753995892591E-2</v>
      </c>
      <c r="N77" s="40">
        <f t="shared" si="31"/>
        <v>19.782723900370957</v>
      </c>
      <c r="O77" s="143">
        <f t="shared" si="32"/>
        <v>21.349466522344215</v>
      </c>
      <c r="P77" s="52">
        <f t="shared" si="39"/>
        <v>7.9197517483620111E-2</v>
      </c>
    </row>
    <row r="78" spans="1:16" ht="20.100000000000001" customHeight="1" x14ac:dyDescent="0.25">
      <c r="A78" s="38" t="s">
        <v>154</v>
      </c>
      <c r="B78" s="19">
        <v>798.86</v>
      </c>
      <c r="C78" s="140">
        <v>1068.53</v>
      </c>
      <c r="D78" s="247">
        <f t="shared" si="33"/>
        <v>6.2253373239621558E-3</v>
      </c>
      <c r="E78" s="215">
        <f t="shared" si="34"/>
        <v>6.3537936791725723E-3</v>
      </c>
      <c r="F78" s="52">
        <f t="shared" si="38"/>
        <v>0.33756853516260665</v>
      </c>
      <c r="H78" s="19">
        <v>681.26099999999985</v>
      </c>
      <c r="I78" s="140">
        <v>956.03100000000006</v>
      </c>
      <c r="J78" s="214">
        <f t="shared" si="35"/>
        <v>1.348232221507464E-2</v>
      </c>
      <c r="K78" s="215">
        <f t="shared" si="36"/>
        <v>1.6181221776340963E-2</v>
      </c>
      <c r="L78" s="52">
        <f t="shared" si="30"/>
        <v>0.40332559767842319</v>
      </c>
      <c r="N78" s="40">
        <f t="shared" si="31"/>
        <v>8.5279147785594454</v>
      </c>
      <c r="O78" s="143">
        <f t="shared" si="32"/>
        <v>8.9471610530354795</v>
      </c>
      <c r="P78" s="52">
        <f t="shared" si="39"/>
        <v>4.9161639786796059E-2</v>
      </c>
    </row>
    <row r="79" spans="1:16" ht="20.100000000000001" customHeight="1" x14ac:dyDescent="0.25">
      <c r="A79" s="38" t="s">
        <v>187</v>
      </c>
      <c r="B79" s="19">
        <v>2459.94</v>
      </c>
      <c r="C79" s="140">
        <v>2896.28</v>
      </c>
      <c r="D79" s="247">
        <f t="shared" si="33"/>
        <v>1.9169762282136377E-2</v>
      </c>
      <c r="E79" s="215">
        <f t="shared" si="34"/>
        <v>1.7222132796565318E-2</v>
      </c>
      <c r="F79" s="52">
        <f t="shared" si="38"/>
        <v>0.17737831004008234</v>
      </c>
      <c r="H79" s="19">
        <v>845.3420000000001</v>
      </c>
      <c r="I79" s="140">
        <v>939.39200000000017</v>
      </c>
      <c r="J79" s="214">
        <f t="shared" si="35"/>
        <v>1.6729525432889348E-2</v>
      </c>
      <c r="K79" s="215">
        <f t="shared" si="36"/>
        <v>1.5899599790091003E-2</v>
      </c>
      <c r="L79" s="52">
        <f t="shared" si="30"/>
        <v>0.1112567457904612</v>
      </c>
      <c r="N79" s="40">
        <f t="shared" si="31"/>
        <v>3.436433408944934</v>
      </c>
      <c r="O79" s="143">
        <f t="shared" si="32"/>
        <v>3.2434433134917899</v>
      </c>
      <c r="P79" s="52">
        <f t="shared" si="39"/>
        <v>-5.6159998605180755E-2</v>
      </c>
    </row>
    <row r="80" spans="1:16" ht="20.100000000000001" customHeight="1" x14ac:dyDescent="0.25">
      <c r="A80" s="38" t="s">
        <v>200</v>
      </c>
      <c r="B80" s="19">
        <v>1379.86</v>
      </c>
      <c r="C80" s="140">
        <v>2964.06</v>
      </c>
      <c r="D80" s="247">
        <f t="shared" si="33"/>
        <v>1.0752940389858573E-2</v>
      </c>
      <c r="E80" s="215">
        <f t="shared" si="34"/>
        <v>1.7625172613486055E-2</v>
      </c>
      <c r="F80" s="52">
        <f t="shared" si="38"/>
        <v>1.1480874871363762</v>
      </c>
      <c r="H80" s="19">
        <v>300.20599999999996</v>
      </c>
      <c r="I80" s="140">
        <v>586.98899999999992</v>
      </c>
      <c r="J80" s="214">
        <f t="shared" si="35"/>
        <v>5.9411503416439485E-3</v>
      </c>
      <c r="K80" s="215">
        <f t="shared" si="36"/>
        <v>9.9350326393941243E-3</v>
      </c>
      <c r="L80" s="52">
        <f t="shared" si="30"/>
        <v>0.95528736933972003</v>
      </c>
      <c r="N80" s="40">
        <f t="shared" si="31"/>
        <v>2.1756265128346355</v>
      </c>
      <c r="O80" s="143">
        <f t="shared" si="32"/>
        <v>1.9803546486913217</v>
      </c>
      <c r="P80" s="52">
        <f t="shared" si="39"/>
        <v>-8.9754313523644741E-2</v>
      </c>
    </row>
    <row r="81" spans="1:16" ht="20.100000000000001" customHeight="1" x14ac:dyDescent="0.25">
      <c r="A81" s="38" t="s">
        <v>216</v>
      </c>
      <c r="B81" s="19">
        <v>3149.1099999999992</v>
      </c>
      <c r="C81" s="140">
        <v>1318.44</v>
      </c>
      <c r="D81" s="247">
        <f t="shared" si="33"/>
        <v>2.4540309967031094E-2</v>
      </c>
      <c r="E81" s="215">
        <f t="shared" si="34"/>
        <v>7.8398320481112248E-3</v>
      </c>
      <c r="F81" s="52">
        <f t="shared" si="38"/>
        <v>-0.58132932796885461</v>
      </c>
      <c r="H81" s="19">
        <v>770.60399999999981</v>
      </c>
      <c r="I81" s="140">
        <v>362.53999999999996</v>
      </c>
      <c r="J81" s="214">
        <f t="shared" si="35"/>
        <v>1.5250442089339296E-2</v>
      </c>
      <c r="K81" s="215">
        <f t="shared" si="36"/>
        <v>6.1361400862468387E-3</v>
      </c>
      <c r="L81" s="52">
        <f t="shared" si="30"/>
        <v>-0.52953786899626776</v>
      </c>
      <c r="N81" s="40">
        <f t="shared" si="31"/>
        <v>2.4470532944228687</v>
      </c>
      <c r="O81" s="143">
        <f t="shared" si="32"/>
        <v>2.7497648736385423</v>
      </c>
      <c r="P81" s="52">
        <f t="shared" si="39"/>
        <v>0.12370453063102059</v>
      </c>
    </row>
    <row r="82" spans="1:16" ht="20.100000000000001" customHeight="1" x14ac:dyDescent="0.25">
      <c r="A82" s="38" t="s">
        <v>206</v>
      </c>
      <c r="B82" s="19">
        <v>646.81999999999994</v>
      </c>
      <c r="C82" s="140">
        <v>414.07000000000005</v>
      </c>
      <c r="D82" s="247">
        <f t="shared" si="33"/>
        <v>5.0405236059950448E-3</v>
      </c>
      <c r="E82" s="215">
        <f t="shared" si="34"/>
        <v>2.4621820152311937E-3</v>
      </c>
      <c r="F82" s="52">
        <f t="shared" ref="F82:F93" si="40">(C82-B82)/B82</f>
        <v>-0.35983735815219059</v>
      </c>
      <c r="H82" s="19">
        <v>308.38099999999997</v>
      </c>
      <c r="I82" s="140">
        <v>208.51800000000003</v>
      </c>
      <c r="J82" s="214">
        <f t="shared" si="35"/>
        <v>6.102935595912482E-3</v>
      </c>
      <c r="K82" s="215">
        <f t="shared" si="36"/>
        <v>3.5292537609753921E-3</v>
      </c>
      <c r="L82" s="52">
        <f t="shared" si="30"/>
        <v>-0.32382993764207246</v>
      </c>
      <c r="N82" s="40">
        <f t="shared" si="31"/>
        <v>4.7676478773074429</v>
      </c>
      <c r="O82" s="143">
        <f t="shared" si="32"/>
        <v>5.0358152003284475</v>
      </c>
      <c r="P82" s="52">
        <f t="shared" ref="P82:P87" si="41">(O82-N82)/N82</f>
        <v>5.6247300539412681E-2</v>
      </c>
    </row>
    <row r="83" spans="1:16" ht="20.100000000000001" customHeight="1" x14ac:dyDescent="0.25">
      <c r="A83" s="38" t="s">
        <v>205</v>
      </c>
      <c r="B83" s="19">
        <v>460.04999999999995</v>
      </c>
      <c r="C83" s="140">
        <v>592.69000000000005</v>
      </c>
      <c r="D83" s="247">
        <f t="shared" si="33"/>
        <v>3.5850667650011137E-3</v>
      </c>
      <c r="E83" s="215">
        <f t="shared" si="34"/>
        <v>3.5243090748119307E-3</v>
      </c>
      <c r="F83" s="52">
        <f t="shared" si="40"/>
        <v>0.28831648733833304</v>
      </c>
      <c r="H83" s="19">
        <v>205.44200000000001</v>
      </c>
      <c r="I83" s="140">
        <v>197.59500000000003</v>
      </c>
      <c r="J83" s="214">
        <f t="shared" si="35"/>
        <v>4.0657475483102147E-3</v>
      </c>
      <c r="K83" s="215">
        <f t="shared" si="36"/>
        <v>3.3443774489489283E-3</v>
      </c>
      <c r="L83" s="52">
        <f t="shared" si="30"/>
        <v>-3.8195695135366574E-2</v>
      </c>
      <c r="N83" s="40">
        <f t="shared" si="31"/>
        <v>4.4656450385827631</v>
      </c>
      <c r="O83" s="143">
        <f t="shared" si="32"/>
        <v>3.3338676205098787</v>
      </c>
      <c r="P83" s="52">
        <f t="shared" si="41"/>
        <v>-0.25344097175087393</v>
      </c>
    </row>
    <row r="84" spans="1:16" ht="20.100000000000001" customHeight="1" x14ac:dyDescent="0.25">
      <c r="A84" s="38" t="s">
        <v>213</v>
      </c>
      <c r="B84" s="19">
        <v>743.75</v>
      </c>
      <c r="C84" s="140">
        <v>477.25</v>
      </c>
      <c r="D84" s="247">
        <f t="shared" si="33"/>
        <v>5.7958774186927043E-3</v>
      </c>
      <c r="E84" s="215">
        <f t="shared" si="34"/>
        <v>2.8378688791003623E-3</v>
      </c>
      <c r="F84" s="52">
        <f t="shared" si="40"/>
        <v>-0.35831932773109243</v>
      </c>
      <c r="H84" s="19">
        <v>261.411</v>
      </c>
      <c r="I84" s="140">
        <v>184.90300000000002</v>
      </c>
      <c r="J84" s="214">
        <f t="shared" si="35"/>
        <v>5.1733877802558458E-3</v>
      </c>
      <c r="K84" s="215">
        <f t="shared" si="36"/>
        <v>3.1295600771426586E-3</v>
      </c>
      <c r="L84" s="52">
        <f t="shared" si="30"/>
        <v>-0.29267322339151752</v>
      </c>
      <c r="N84" s="40">
        <f t="shared" si="31"/>
        <v>3.5147697478991597</v>
      </c>
      <c r="O84" s="143">
        <f t="shared" si="32"/>
        <v>3.8743425877422739</v>
      </c>
      <c r="P84" s="52">
        <f t="shared" si="41"/>
        <v>0.10230338418556073</v>
      </c>
    </row>
    <row r="85" spans="1:16" ht="20.100000000000001" customHeight="1" x14ac:dyDescent="0.25">
      <c r="A85" s="38" t="s">
        <v>210</v>
      </c>
      <c r="B85" s="19">
        <v>358.93</v>
      </c>
      <c r="C85" s="140">
        <v>757.7</v>
      </c>
      <c r="D85" s="247">
        <f t="shared" si="33"/>
        <v>2.7970612193497441E-3</v>
      </c>
      <c r="E85" s="215">
        <f t="shared" si="34"/>
        <v>4.5055070711248705E-3</v>
      </c>
      <c r="F85" s="52">
        <f t="shared" si="40"/>
        <v>1.1109965731479676</v>
      </c>
      <c r="H85" s="19">
        <v>73.820999999999998</v>
      </c>
      <c r="I85" s="140">
        <v>159.589</v>
      </c>
      <c r="J85" s="214">
        <f t="shared" si="35"/>
        <v>1.4609356887287327E-3</v>
      </c>
      <c r="K85" s="215">
        <f t="shared" si="36"/>
        <v>2.7011101126056349E-3</v>
      </c>
      <c r="L85" s="52">
        <f t="shared" si="30"/>
        <v>1.1618374175370152</v>
      </c>
      <c r="N85" s="40">
        <f t="shared" si="31"/>
        <v>2.0566962917560527</v>
      </c>
      <c r="O85" s="143">
        <f t="shared" si="32"/>
        <v>2.1062293783819452</v>
      </c>
      <c r="P85" s="52">
        <f t="shared" si="41"/>
        <v>2.4083811899908696E-2</v>
      </c>
    </row>
    <row r="86" spans="1:16" ht="20.100000000000001" customHeight="1" x14ac:dyDescent="0.25">
      <c r="A86" s="38" t="s">
        <v>208</v>
      </c>
      <c r="B86" s="19">
        <v>208.44</v>
      </c>
      <c r="C86" s="140">
        <v>537.30999999999995</v>
      </c>
      <c r="D86" s="247">
        <f t="shared" si="33"/>
        <v>1.6243263047425978E-3</v>
      </c>
      <c r="E86" s="215">
        <f t="shared" si="34"/>
        <v>3.1950033052475968E-3</v>
      </c>
      <c r="F86" s="52">
        <f t="shared" si="40"/>
        <v>1.5777681826904622</v>
      </c>
      <c r="H86" s="19">
        <v>53.24799999999999</v>
      </c>
      <c r="I86" s="140">
        <v>156.61500000000001</v>
      </c>
      <c r="J86" s="214">
        <f t="shared" si="35"/>
        <v>1.053790974836802E-3</v>
      </c>
      <c r="K86" s="215">
        <f t="shared" si="36"/>
        <v>2.6507739273116037E-3</v>
      </c>
      <c r="L86" s="52">
        <f t="shared" si="30"/>
        <v>1.9412372295673084</v>
      </c>
      <c r="N86" s="40">
        <f t="shared" si="31"/>
        <v>2.5545960468240256</v>
      </c>
      <c r="O86" s="143">
        <f t="shared" si="32"/>
        <v>2.9147977889858745</v>
      </c>
      <c r="P86" s="52">
        <f t="shared" si="41"/>
        <v>0.14100144819752064</v>
      </c>
    </row>
    <row r="87" spans="1:16" ht="20.100000000000001" customHeight="1" x14ac:dyDescent="0.25">
      <c r="A87" s="38" t="s">
        <v>201</v>
      </c>
      <c r="B87" s="19">
        <v>371.46</v>
      </c>
      <c r="C87" s="140">
        <v>343.11000000000007</v>
      </c>
      <c r="D87" s="247">
        <f t="shared" si="33"/>
        <v>2.894704707156426E-3</v>
      </c>
      <c r="E87" s="215">
        <f t="shared" si="34"/>
        <v>2.0402329829400218E-3</v>
      </c>
      <c r="F87" s="52">
        <f t="shared" si="40"/>
        <v>-7.6320465191406645E-2</v>
      </c>
      <c r="H87" s="19">
        <v>150.90999999999997</v>
      </c>
      <c r="I87" s="140">
        <v>154.39500000000001</v>
      </c>
      <c r="J87" s="214">
        <f t="shared" si="35"/>
        <v>2.9865458986745373E-3</v>
      </c>
      <c r="K87" s="215">
        <f t="shared" si="36"/>
        <v>2.6131995052024078E-3</v>
      </c>
      <c r="L87" s="52">
        <f t="shared" si="30"/>
        <v>2.3093234378106439E-2</v>
      </c>
      <c r="N87" s="40">
        <f t="shared" si="31"/>
        <v>4.0626177784956656</v>
      </c>
      <c r="O87" s="143">
        <f t="shared" si="32"/>
        <v>4.4998688467255397</v>
      </c>
      <c r="P87" s="52">
        <f t="shared" si="41"/>
        <v>0.1076279118710947</v>
      </c>
    </row>
    <row r="88" spans="1:16" ht="20.100000000000001" customHeight="1" x14ac:dyDescent="0.25">
      <c r="A88" s="38" t="s">
        <v>219</v>
      </c>
      <c r="B88" s="19">
        <v>142.22999999999999</v>
      </c>
      <c r="C88" s="140">
        <v>75.56</v>
      </c>
      <c r="D88" s="247">
        <f t="shared" si="33"/>
        <v>1.1083665818630766E-3</v>
      </c>
      <c r="E88" s="215">
        <f t="shared" si="34"/>
        <v>4.4930198534274152E-4</v>
      </c>
      <c r="F88" s="52">
        <f t="shared" si="40"/>
        <v>-0.46874780285453133</v>
      </c>
      <c r="H88" s="19">
        <v>102.51500000000001</v>
      </c>
      <c r="I88" s="140">
        <v>154.17800000000003</v>
      </c>
      <c r="J88" s="214">
        <f t="shared" si="35"/>
        <v>2.028796983649992E-3</v>
      </c>
      <c r="K88" s="215">
        <f t="shared" si="36"/>
        <v>2.6095266900683107E-3</v>
      </c>
      <c r="L88" s="52">
        <f t="shared" si="30"/>
        <v>0.50395551870457989</v>
      </c>
      <c r="N88" s="40">
        <f t="shared" ref="N88:N93" si="42">(H88/B88)*10</f>
        <v>7.2076917668565024</v>
      </c>
      <c r="O88" s="143">
        <f t="shared" ref="O88:O93" si="43">(I88/C88)*10</f>
        <v>20.404711487559556</v>
      </c>
      <c r="P88" s="52">
        <f t="shared" ref="P88:P93" si="44">(O88-N88)/N88</f>
        <v>1.8309633857246206</v>
      </c>
    </row>
    <row r="89" spans="1:16" ht="20.100000000000001" customHeight="1" x14ac:dyDescent="0.25">
      <c r="A89" s="38" t="s">
        <v>209</v>
      </c>
      <c r="B89" s="19">
        <v>124.02000000000001</v>
      </c>
      <c r="C89" s="140">
        <v>479.25</v>
      </c>
      <c r="D89" s="247">
        <f t="shared" si="33"/>
        <v>9.6646012432439555E-4</v>
      </c>
      <c r="E89" s="215">
        <f t="shared" si="34"/>
        <v>2.8497614673836536E-3</v>
      </c>
      <c r="F89" s="52">
        <f t="shared" si="40"/>
        <v>2.8642960812772134</v>
      </c>
      <c r="H89" s="19">
        <v>42.564999999999991</v>
      </c>
      <c r="I89" s="140">
        <v>151.55500000000001</v>
      </c>
      <c r="J89" s="214">
        <f t="shared" si="35"/>
        <v>8.4237178568074796E-4</v>
      </c>
      <c r="K89" s="215">
        <f t="shared" si="36"/>
        <v>2.5651313255672195E-3</v>
      </c>
      <c r="L89" s="52">
        <f t="shared" si="30"/>
        <v>2.5605544461411966</v>
      </c>
      <c r="N89" s="40">
        <f t="shared" ref="N89" si="45">(H89/B89)*10</f>
        <v>3.4321077245605536</v>
      </c>
      <c r="O89" s="143">
        <f t="shared" ref="O89" si="46">(I89/C89)*10</f>
        <v>3.1623369848721961</v>
      </c>
      <c r="P89" s="52">
        <f t="shared" ref="P89" si="47">(O89-N89)/N89</f>
        <v>-7.860206069810903E-2</v>
      </c>
    </row>
    <row r="90" spans="1:16" ht="20.100000000000001" customHeight="1" x14ac:dyDescent="0.25">
      <c r="A90" s="38" t="s">
        <v>207</v>
      </c>
      <c r="B90" s="19">
        <v>848.72</v>
      </c>
      <c r="C90" s="140">
        <v>1657.8900000000006</v>
      </c>
      <c r="D90" s="247">
        <f t="shared" si="33"/>
        <v>6.613885153334954E-3</v>
      </c>
      <c r="E90" s="215">
        <f t="shared" si="34"/>
        <v>9.8583015944928264E-3</v>
      </c>
      <c r="F90" s="52">
        <f t="shared" si="40"/>
        <v>0.95340041474220061</v>
      </c>
      <c r="H90" s="19">
        <v>157.535</v>
      </c>
      <c r="I90" s="140">
        <v>144.99199999999996</v>
      </c>
      <c r="J90" s="214">
        <f t="shared" si="35"/>
        <v>3.1176562729288539E-3</v>
      </c>
      <c r="K90" s="215">
        <f t="shared" si="36"/>
        <v>2.4540498245299871E-3</v>
      </c>
      <c r="L90" s="52">
        <f t="shared" si="30"/>
        <v>-7.9620401815469796E-2</v>
      </c>
      <c r="N90" s="40">
        <f t="shared" si="42"/>
        <v>1.8561480818173248</v>
      </c>
      <c r="O90" s="143">
        <f t="shared" si="43"/>
        <v>0.8745574193704041</v>
      </c>
      <c r="P90" s="52">
        <f t="shared" si="44"/>
        <v>-0.52883208622334754</v>
      </c>
    </row>
    <row r="91" spans="1:16" ht="20.100000000000001" customHeight="1" x14ac:dyDescent="0.25">
      <c r="A91" s="38" t="s">
        <v>189</v>
      </c>
      <c r="B91" s="19">
        <v>190.18</v>
      </c>
      <c r="C91" s="140">
        <v>387.83000000000004</v>
      </c>
      <c r="D91" s="247">
        <f t="shared" si="33"/>
        <v>1.4820302083858533E-3</v>
      </c>
      <c r="E91" s="215">
        <f t="shared" si="34"/>
        <v>2.3061512569544128E-3</v>
      </c>
      <c r="F91" s="52">
        <f t="shared" si="40"/>
        <v>1.0392785781890841</v>
      </c>
      <c r="H91" s="19">
        <v>76.492000000000004</v>
      </c>
      <c r="I91" s="140">
        <v>116.84800000000003</v>
      </c>
      <c r="J91" s="214">
        <f t="shared" si="35"/>
        <v>1.5137954335790391E-3</v>
      </c>
      <c r="K91" s="215">
        <f t="shared" si="36"/>
        <v>1.977700934511422E-3</v>
      </c>
      <c r="L91" s="52">
        <f t="shared" si="30"/>
        <v>0.5275845840087855</v>
      </c>
      <c r="N91" s="40">
        <f t="shared" si="42"/>
        <v>4.0220843411504887</v>
      </c>
      <c r="O91" s="143">
        <f t="shared" si="43"/>
        <v>3.0128664621096881</v>
      </c>
      <c r="P91" s="52">
        <f t="shared" si="44"/>
        <v>-0.2509191238769799</v>
      </c>
    </row>
    <row r="92" spans="1:16" ht="20.100000000000001" customHeight="1" x14ac:dyDescent="0.25">
      <c r="A92" s="38" t="s">
        <v>220</v>
      </c>
      <c r="B92" s="19">
        <v>218.16</v>
      </c>
      <c r="C92" s="140">
        <v>124.08999999999999</v>
      </c>
      <c r="D92" s="247">
        <f t="shared" si="33"/>
        <v>1.700072090974118E-3</v>
      </c>
      <c r="E92" s="215">
        <f t="shared" si="34"/>
        <v>7.3787564003680234E-4</v>
      </c>
      <c r="F92" s="52">
        <f t="shared" si="40"/>
        <v>-0.43119728639530625</v>
      </c>
      <c r="H92" s="19">
        <v>141.98500000000001</v>
      </c>
      <c r="I92" s="140">
        <v>104.771</v>
      </c>
      <c r="J92" s="214">
        <f t="shared" si="35"/>
        <v>2.8099179605281582E-3</v>
      </c>
      <c r="K92" s="215">
        <f t="shared" si="36"/>
        <v>1.7732926931543214E-3</v>
      </c>
      <c r="L92" s="52">
        <f t="shared" si="30"/>
        <v>-0.26209810895517138</v>
      </c>
      <c r="N92" s="40">
        <f t="shared" si="42"/>
        <v>6.5082966629996344</v>
      </c>
      <c r="O92" s="143">
        <f t="shared" si="43"/>
        <v>8.4431461036344597</v>
      </c>
      <c r="P92" s="52">
        <f t="shared" si="44"/>
        <v>0.29728968128245481</v>
      </c>
    </row>
    <row r="93" spans="1:16" ht="20.100000000000001" customHeight="1" x14ac:dyDescent="0.25">
      <c r="A93" s="38" t="s">
        <v>221</v>
      </c>
      <c r="B93" s="19">
        <v>47.08</v>
      </c>
      <c r="C93" s="140">
        <v>144.13</v>
      </c>
      <c r="D93" s="247">
        <f t="shared" si="33"/>
        <v>3.6688391108847396E-4</v>
      </c>
      <c r="E93" s="215">
        <f t="shared" si="34"/>
        <v>8.570393746353802E-4</v>
      </c>
      <c r="F93" s="52">
        <f t="shared" si="40"/>
        <v>2.0613848768054375</v>
      </c>
      <c r="H93" s="19">
        <v>34.262</v>
      </c>
      <c r="I93" s="140">
        <v>95.11999999999999</v>
      </c>
      <c r="J93" s="214">
        <f t="shared" si="35"/>
        <v>6.7805338003039579E-4</v>
      </c>
      <c r="K93" s="215">
        <f t="shared" si="36"/>
        <v>1.6099455094715047E-3</v>
      </c>
      <c r="L93" s="52">
        <f t="shared" si="30"/>
        <v>1.7762535753896442</v>
      </c>
      <c r="N93" s="40">
        <f t="shared" si="42"/>
        <v>7.2774001699235349</v>
      </c>
      <c r="O93" s="143">
        <f t="shared" si="43"/>
        <v>6.5995975855130782</v>
      </c>
      <c r="P93" s="52">
        <f t="shared" si="44"/>
        <v>-9.3138012007601134E-2</v>
      </c>
    </row>
    <row r="94" spans="1:16" ht="20.100000000000001" customHeight="1" x14ac:dyDescent="0.25">
      <c r="A94" s="38" t="s">
        <v>204</v>
      </c>
      <c r="B94" s="19">
        <v>301.56</v>
      </c>
      <c r="C94" s="140">
        <v>227.28000000000003</v>
      </c>
      <c r="D94" s="247">
        <f t="shared" si="33"/>
        <v>2.3499896395038277E-3</v>
      </c>
      <c r="E94" s="215">
        <f t="shared" si="34"/>
        <v>1.3514737325132119E-3</v>
      </c>
      <c r="F94" s="52">
        <f t="shared" ref="F94" si="48">(C94-B94)/B94</f>
        <v>-0.24631914046955822</v>
      </c>
      <c r="H94" s="19">
        <v>109.27500000000001</v>
      </c>
      <c r="I94" s="140">
        <v>91.099000000000004</v>
      </c>
      <c r="J94" s="214">
        <f t="shared" si="35"/>
        <v>2.1625790410023204E-3</v>
      </c>
      <c r="K94" s="215">
        <f t="shared" si="36"/>
        <v>1.5418884142908392E-3</v>
      </c>
      <c r="L94" s="52">
        <f t="shared" si="30"/>
        <v>-0.16633264699153513</v>
      </c>
      <c r="N94" s="40">
        <f t="shared" si="31"/>
        <v>3.6236569836848393</v>
      </c>
      <c r="O94" s="143">
        <f t="shared" si="32"/>
        <v>4.008227736712425</v>
      </c>
      <c r="P94" s="52">
        <f t="shared" ref="P94" si="49">(O94-N94)/N94</f>
        <v>0.10612780259254059</v>
      </c>
    </row>
    <row r="95" spans="1:16" ht="20.100000000000001" customHeight="1" thickBot="1" x14ac:dyDescent="0.3">
      <c r="A95" s="8" t="s">
        <v>17</v>
      </c>
      <c r="B95" s="19">
        <f>B96-SUM(B68:B94)</f>
        <v>3204.7999999999884</v>
      </c>
      <c r="C95" s="140">
        <f>C96-SUM(C68:C94)</f>
        <v>2525.4400000001187</v>
      </c>
      <c r="D95" s="247">
        <f t="shared" si="33"/>
        <v>2.4974289682589999E-2</v>
      </c>
      <c r="E95" s="215">
        <f t="shared" si="34"/>
        <v>1.5017009077078168E-2</v>
      </c>
      <c r="F95" s="52">
        <f>(C95-B95)/B95</f>
        <v>-0.21198202695952076</v>
      </c>
      <c r="H95" s="196">
        <f>H96-SUM(H68:H94)</f>
        <v>1201.5679999999847</v>
      </c>
      <c r="I95" s="119">
        <f>I96-SUM(I68:I94)</f>
        <v>968.22899999999936</v>
      </c>
      <c r="J95" s="214">
        <f t="shared" si="35"/>
        <v>2.3779325308982319E-2</v>
      </c>
      <c r="K95" s="215">
        <f t="shared" si="36"/>
        <v>1.6387677992957157E-2</v>
      </c>
      <c r="L95" s="52">
        <f t="shared" si="30"/>
        <v>-0.19419541798715376</v>
      </c>
      <c r="N95" s="40">
        <f t="shared" si="31"/>
        <v>3.7492760858711591</v>
      </c>
      <c r="O95" s="143">
        <f t="shared" si="32"/>
        <v>3.833902211099665</v>
      </c>
      <c r="P95" s="52">
        <f>(O95-N95)/N95</f>
        <v>2.2571323981024637E-2</v>
      </c>
    </row>
    <row r="96" spans="1:16" ht="26.25" customHeight="1" thickBot="1" x14ac:dyDescent="0.3">
      <c r="A96" s="12" t="s">
        <v>18</v>
      </c>
      <c r="B96" s="17">
        <v>128323.97</v>
      </c>
      <c r="C96" s="145">
        <v>168171.97000000009</v>
      </c>
      <c r="D96" s="243">
        <f>SUM(D68:D95)</f>
        <v>1.0000000000000002</v>
      </c>
      <c r="E96" s="244">
        <f>SUM(E68:E95)</f>
        <v>1.0000000000000002</v>
      </c>
      <c r="F96" s="57">
        <f>(C96-B96)/B96</f>
        <v>0.31052655244378807</v>
      </c>
      <c r="G96" s="1"/>
      <c r="H96" s="17">
        <v>50529.945000000007</v>
      </c>
      <c r="I96" s="145">
        <v>59082.744999999995</v>
      </c>
      <c r="J96" s="255">
        <f t="shared" si="35"/>
        <v>1</v>
      </c>
      <c r="K96" s="244">
        <f t="shared" si="36"/>
        <v>1</v>
      </c>
      <c r="L96" s="57">
        <f t="shared" si="30"/>
        <v>0.16926200889393384</v>
      </c>
      <c r="M96" s="1"/>
      <c r="N96" s="37">
        <f t="shared" si="31"/>
        <v>3.9376856093214703</v>
      </c>
      <c r="O96" s="150">
        <f t="shared" si="32"/>
        <v>3.513233804658408</v>
      </c>
      <c r="P96" s="57">
        <f>(O96-N96)/N96</f>
        <v>-0.10779220252076004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13</v>
      </c>
      <c r="H4" s="350"/>
      <c r="I4" s="130" t="s">
        <v>0</v>
      </c>
      <c r="K4" s="351" t="s">
        <v>19</v>
      </c>
      <c r="L4" s="350"/>
      <c r="M4" s="360" t="s">
        <v>13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163</v>
      </c>
      <c r="F5" s="348"/>
      <c r="G5" s="352" t="str">
        <f>E5</f>
        <v>jan-abr</v>
      </c>
      <c r="H5" s="352"/>
      <c r="I5" s="131" t="s">
        <v>151</v>
      </c>
      <c r="K5" s="347" t="str">
        <f>E5</f>
        <v>jan-abr</v>
      </c>
      <c r="L5" s="352"/>
      <c r="M5" s="353" t="str">
        <f>E5</f>
        <v>jan-abr</v>
      </c>
      <c r="N5" s="354"/>
      <c r="O5" s="131" t="str">
        <f>I5</f>
        <v>2024/2023</v>
      </c>
      <c r="Q5" s="347" t="str">
        <f>E5</f>
        <v>jan-abr</v>
      </c>
      <c r="R5" s="348"/>
      <c r="S5" s="131" t="str">
        <f>I5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96677.18</v>
      </c>
      <c r="F7" s="145">
        <v>94816.22</v>
      </c>
      <c r="G7" s="243">
        <f>E7/E15</f>
        <v>0.40878009830627837</v>
      </c>
      <c r="H7" s="244">
        <f>F7/F15</f>
        <v>0.37857841133828862</v>
      </c>
      <c r="I7" s="164">
        <f t="shared" ref="I7:I18" si="0">(F7-E7)/E7</f>
        <v>-1.924921682655609E-2</v>
      </c>
      <c r="J7" s="1"/>
      <c r="K7" s="17">
        <v>23373.611999999997</v>
      </c>
      <c r="L7" s="145">
        <v>22384.531000000003</v>
      </c>
      <c r="M7" s="243">
        <f>K7/K15</f>
        <v>0.38337593719865287</v>
      </c>
      <c r="N7" s="244">
        <f>L7/L15</f>
        <v>0.34856069135584861</v>
      </c>
      <c r="O7" s="164">
        <f t="shared" ref="O7:O18" si="1">(L7-K7)/K7</f>
        <v>-4.2316138387169036E-2</v>
      </c>
      <c r="P7" s="1"/>
      <c r="Q7" s="187">
        <f t="shared" ref="Q7:Q18" si="2">(K7/E7)*10</f>
        <v>2.4176969166870608</v>
      </c>
      <c r="R7" s="188">
        <f t="shared" ref="R7:R18" si="3">(L7/F7)*10</f>
        <v>2.3608335156157882</v>
      </c>
      <c r="S7" s="55">
        <f>(R7-Q7)/Q7</f>
        <v>-2.3519656528822361E-2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69610.899999999994</v>
      </c>
      <c r="F8" s="181">
        <v>70966.349999999991</v>
      </c>
      <c r="G8" s="245">
        <f>E8/E7</f>
        <v>0.72003444866720356</v>
      </c>
      <c r="H8" s="246">
        <f>F8/F7</f>
        <v>0.74846213021358576</v>
      </c>
      <c r="I8" s="206">
        <f t="shared" si="0"/>
        <v>1.9471806857834006E-2</v>
      </c>
      <c r="K8" s="180">
        <v>18329.87</v>
      </c>
      <c r="L8" s="181">
        <v>18140.597000000002</v>
      </c>
      <c r="M8" s="250">
        <f>K8/K7</f>
        <v>0.78421212776185389</v>
      </c>
      <c r="N8" s="246">
        <f>L8/L7</f>
        <v>0.81040773201815131</v>
      </c>
      <c r="O8" s="207">
        <f t="shared" si="1"/>
        <v>-1.0325932480699395E-2</v>
      </c>
      <c r="Q8" s="189">
        <f t="shared" si="2"/>
        <v>2.6331896297849906</v>
      </c>
      <c r="R8" s="190">
        <f t="shared" si="3"/>
        <v>2.5562251686891049</v>
      </c>
      <c r="S8" s="182">
        <f t="shared" ref="S8:S18" si="4">(R8-Q8)/Q8</f>
        <v>-2.9228605576032955E-2</v>
      </c>
    </row>
    <row r="9" spans="1:19" ht="24" customHeight="1" x14ac:dyDescent="0.25">
      <c r="A9" s="8"/>
      <c r="B9" t="s">
        <v>37</v>
      </c>
      <c r="E9" s="19">
        <v>24202.660000000011</v>
      </c>
      <c r="F9" s="140">
        <v>21807.190000000002</v>
      </c>
      <c r="G9" s="247">
        <f>E9/E7</f>
        <v>0.25034511763789563</v>
      </c>
      <c r="H9" s="215">
        <f>F9/F7</f>
        <v>0.22999429844387387</v>
      </c>
      <c r="I9" s="182">
        <f t="shared" si="0"/>
        <v>-9.8975484512859632E-2</v>
      </c>
      <c r="K9" s="19">
        <v>4364.6699999999973</v>
      </c>
      <c r="L9" s="140">
        <v>3816.02</v>
      </c>
      <c r="M9" s="247">
        <f>K9/K7</f>
        <v>0.18673493852811443</v>
      </c>
      <c r="N9" s="215">
        <f>L9/L7</f>
        <v>0.17047576292753239</v>
      </c>
      <c r="O9" s="182">
        <f t="shared" si="1"/>
        <v>-0.12570251588321629</v>
      </c>
      <c r="Q9" s="189">
        <f t="shared" si="2"/>
        <v>1.80338442138178</v>
      </c>
      <c r="R9" s="190">
        <f t="shared" si="3"/>
        <v>1.7498907470426037</v>
      </c>
      <c r="S9" s="182">
        <f t="shared" si="4"/>
        <v>-2.96629347048416E-2</v>
      </c>
    </row>
    <row r="10" spans="1:19" ht="24" customHeight="1" thickBot="1" x14ac:dyDescent="0.3">
      <c r="A10" s="8"/>
      <c r="B10" t="s">
        <v>36</v>
      </c>
      <c r="E10" s="19">
        <v>2863.62</v>
      </c>
      <c r="F10" s="140">
        <v>2042.6800000000003</v>
      </c>
      <c r="G10" s="247">
        <f>E10/E7</f>
        <v>2.9620433694900906E-2</v>
      </c>
      <c r="H10" s="215">
        <f>F10/F7</f>
        <v>2.1543571342540341E-2</v>
      </c>
      <c r="I10" s="186">
        <f t="shared" si="0"/>
        <v>-0.28667909848373724</v>
      </c>
      <c r="K10" s="19">
        <v>679.072</v>
      </c>
      <c r="L10" s="140">
        <v>427.91399999999999</v>
      </c>
      <c r="M10" s="247">
        <f>K10/K7</f>
        <v>2.9052933710031641E-2</v>
      </c>
      <c r="N10" s="215">
        <f>L10/L7</f>
        <v>1.91165050543163E-2</v>
      </c>
      <c r="O10" s="209">
        <f t="shared" si="1"/>
        <v>-0.36985474294331089</v>
      </c>
      <c r="Q10" s="189">
        <f t="shared" si="2"/>
        <v>2.3713760904030563</v>
      </c>
      <c r="R10" s="190">
        <f t="shared" si="3"/>
        <v>2.0948655687626054</v>
      </c>
      <c r="S10" s="182">
        <f t="shared" si="4"/>
        <v>-0.11660340287628232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139824.5</v>
      </c>
      <c r="F11" s="145">
        <v>155637.09999999992</v>
      </c>
      <c r="G11" s="243">
        <f>E11/E15</f>
        <v>0.59121990169372163</v>
      </c>
      <c r="H11" s="244">
        <f>F11/F15</f>
        <v>0.62142158866171138</v>
      </c>
      <c r="I11" s="164">
        <f t="shared" si="0"/>
        <v>0.11308890788095018</v>
      </c>
      <c r="J11" s="1"/>
      <c r="K11" s="17">
        <v>37594.251999999971</v>
      </c>
      <c r="L11" s="145">
        <v>41835.363999999994</v>
      </c>
      <c r="M11" s="243">
        <f>K11/K15</f>
        <v>0.61662406280134707</v>
      </c>
      <c r="N11" s="244">
        <f>L11/L15</f>
        <v>0.65143930864415145</v>
      </c>
      <c r="O11" s="164">
        <f t="shared" si="1"/>
        <v>0.11281277786827694</v>
      </c>
      <c r="Q11" s="191">
        <f t="shared" si="2"/>
        <v>2.6886741593926651</v>
      </c>
      <c r="R11" s="192">
        <f t="shared" si="3"/>
        <v>2.6880071653866597</v>
      </c>
      <c r="S11" s="57">
        <f t="shared" si="4"/>
        <v>-2.4807543289515012E-4</v>
      </c>
    </row>
    <row r="12" spans="1:19" s="3" customFormat="1" ht="24" customHeight="1" x14ac:dyDescent="0.25">
      <c r="A12" s="46"/>
      <c r="B12" s="3" t="s">
        <v>33</v>
      </c>
      <c r="E12" s="31">
        <v>123695.12999999999</v>
      </c>
      <c r="F12" s="141">
        <v>140720.22999999992</v>
      </c>
      <c r="G12" s="247">
        <f>E12/E11</f>
        <v>0.88464560931739422</v>
      </c>
      <c r="H12" s="215">
        <f>F12/F11</f>
        <v>0.90415607846715207</v>
      </c>
      <c r="I12" s="206">
        <f t="shared" si="0"/>
        <v>0.13763759333128098</v>
      </c>
      <c r="K12" s="31">
        <v>35051.694999999971</v>
      </c>
      <c r="L12" s="141">
        <v>39377.615999999995</v>
      </c>
      <c r="M12" s="247">
        <f>K12/K11</f>
        <v>0.93236846420032504</v>
      </c>
      <c r="N12" s="215">
        <f>L12/L11</f>
        <v>0.94125190353309707</v>
      </c>
      <c r="O12" s="206">
        <f t="shared" si="1"/>
        <v>0.1234154582253448</v>
      </c>
      <c r="Q12" s="189">
        <f t="shared" si="2"/>
        <v>2.8337166548109027</v>
      </c>
      <c r="R12" s="190">
        <f t="shared" si="3"/>
        <v>2.7982910488420902</v>
      </c>
      <c r="S12" s="182">
        <f t="shared" si="4"/>
        <v>-1.2501463725623089E-2</v>
      </c>
    </row>
    <row r="13" spans="1:19" ht="24" customHeight="1" x14ac:dyDescent="0.25">
      <c r="A13" s="8"/>
      <c r="B13" s="3" t="s">
        <v>37</v>
      </c>
      <c r="D13" s="3"/>
      <c r="E13" s="19">
        <v>15028.709999999997</v>
      </c>
      <c r="F13" s="140">
        <v>14608.469999999996</v>
      </c>
      <c r="G13" s="247">
        <f>E13/E11</f>
        <v>0.10748266577030489</v>
      </c>
      <c r="H13" s="215">
        <f>F13/F11</f>
        <v>9.386238885201538E-2</v>
      </c>
      <c r="I13" s="182">
        <f t="shared" si="0"/>
        <v>-2.7962479813636813E-2</v>
      </c>
      <c r="K13" s="19">
        <v>2428.1670000000008</v>
      </c>
      <c r="L13" s="140">
        <v>2426.6529999999998</v>
      </c>
      <c r="M13" s="247">
        <f>K13/K11</f>
        <v>6.4588783412953737E-2</v>
      </c>
      <c r="N13" s="215">
        <f>L13/L11</f>
        <v>5.8004825773716233E-2</v>
      </c>
      <c r="O13" s="182">
        <f t="shared" si="1"/>
        <v>-6.2351559839213396E-4</v>
      </c>
      <c r="Q13" s="189">
        <f t="shared" si="2"/>
        <v>1.6156855778040837</v>
      </c>
      <c r="R13" s="190">
        <f t="shared" si="3"/>
        <v>1.6611274144383366</v>
      </c>
      <c r="S13" s="182">
        <f t="shared" si="4"/>
        <v>2.8125420724503775E-2</v>
      </c>
    </row>
    <row r="14" spans="1:19" ht="24" customHeight="1" thickBot="1" x14ac:dyDescent="0.3">
      <c r="A14" s="8"/>
      <c r="B14" t="s">
        <v>36</v>
      </c>
      <c r="E14" s="19">
        <v>1100.6600000000001</v>
      </c>
      <c r="F14" s="140">
        <v>308.39999999999998</v>
      </c>
      <c r="G14" s="247">
        <f>E14/E11</f>
        <v>7.8717249123007784E-3</v>
      </c>
      <c r="H14" s="215">
        <f>F14/F11</f>
        <v>1.9815326808325273E-3</v>
      </c>
      <c r="I14" s="186">
        <f t="shared" si="0"/>
        <v>-0.71980448094779503</v>
      </c>
      <c r="K14" s="19">
        <v>114.39</v>
      </c>
      <c r="L14" s="140">
        <v>31.095000000000002</v>
      </c>
      <c r="M14" s="247">
        <f>K14/K11</f>
        <v>3.0427523867212489E-3</v>
      </c>
      <c r="N14" s="215">
        <f>L14/L11</f>
        <v>7.4327069318675006E-4</v>
      </c>
      <c r="O14" s="209">
        <f t="shared" si="1"/>
        <v>-0.72816679779701021</v>
      </c>
      <c r="Q14" s="189">
        <f t="shared" si="2"/>
        <v>1.0392855195973325</v>
      </c>
      <c r="R14" s="190">
        <f t="shared" si="3"/>
        <v>1.0082684824902726</v>
      </c>
      <c r="S14" s="182">
        <f t="shared" si="4"/>
        <v>-2.9844577377617445E-2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236501.68</v>
      </c>
      <c r="F15" s="145">
        <v>250453.31999999992</v>
      </c>
      <c r="G15" s="243">
        <f>G7+G11</f>
        <v>1</v>
      </c>
      <c r="H15" s="244">
        <f>H7+H11</f>
        <v>1</v>
      </c>
      <c r="I15" s="164">
        <f t="shared" si="0"/>
        <v>5.8991716253347239E-2</v>
      </c>
      <c r="J15" s="1"/>
      <c r="K15" s="17">
        <v>60967.863999999972</v>
      </c>
      <c r="L15" s="145">
        <v>64219.894999999997</v>
      </c>
      <c r="M15" s="243">
        <f>M7+M11</f>
        <v>1</v>
      </c>
      <c r="N15" s="244">
        <f>N7+N11</f>
        <v>1</v>
      </c>
      <c r="O15" s="164">
        <f t="shared" si="1"/>
        <v>5.3340084212233942E-2</v>
      </c>
      <c r="Q15" s="191">
        <f t="shared" si="2"/>
        <v>2.5779040554807042</v>
      </c>
      <c r="R15" s="192">
        <f t="shared" si="3"/>
        <v>2.5641462848246537</v>
      </c>
      <c r="S15" s="57">
        <f t="shared" si="4"/>
        <v>-5.3368047685099455E-3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193306.02999999997</v>
      </c>
      <c r="F16" s="181">
        <f t="shared" ref="F16:F17" si="5">F8+F12</f>
        <v>211686.5799999999</v>
      </c>
      <c r="G16" s="245">
        <f>E16/E15</f>
        <v>0.8173558428844987</v>
      </c>
      <c r="H16" s="246">
        <f>F16/F15</f>
        <v>0.8452137108823311</v>
      </c>
      <c r="I16" s="207">
        <f t="shared" si="0"/>
        <v>9.5085238675689174E-2</v>
      </c>
      <c r="J16" s="3"/>
      <c r="K16" s="180">
        <f t="shared" ref="K16:L18" si="6">K8+K12</f>
        <v>53381.564999999973</v>
      </c>
      <c r="L16" s="181">
        <f t="shared" si="6"/>
        <v>57518.212999999996</v>
      </c>
      <c r="M16" s="250">
        <f>K16/K15</f>
        <v>0.87556888986630721</v>
      </c>
      <c r="N16" s="246">
        <f>L16/L15</f>
        <v>0.89564476864996434</v>
      </c>
      <c r="O16" s="207">
        <f t="shared" si="1"/>
        <v>7.7492070530341794E-2</v>
      </c>
      <c r="P16" s="3"/>
      <c r="Q16" s="189">
        <f t="shared" si="2"/>
        <v>2.7615054222571316</v>
      </c>
      <c r="R16" s="190">
        <f t="shared" si="3"/>
        <v>2.7171402646308529</v>
      </c>
      <c r="S16" s="182">
        <f t="shared" si="4"/>
        <v>-1.6065569623258818E-2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39231.37000000001</v>
      </c>
      <c r="F17" s="140">
        <f t="shared" si="5"/>
        <v>36415.659999999996</v>
      </c>
      <c r="G17" s="248">
        <f>E17/E15</f>
        <v>0.16588199288901462</v>
      </c>
      <c r="H17" s="215">
        <f>F17/F15</f>
        <v>0.14539899091774869</v>
      </c>
      <c r="I17" s="182">
        <f t="shared" si="0"/>
        <v>-7.1771900904811961E-2</v>
      </c>
      <c r="K17" s="19">
        <f t="shared" si="6"/>
        <v>6792.8369999999977</v>
      </c>
      <c r="L17" s="140">
        <f t="shared" si="6"/>
        <v>6242.6729999999998</v>
      </c>
      <c r="M17" s="247">
        <f>K17/K15</f>
        <v>0.11141668010544048</v>
      </c>
      <c r="N17" s="215">
        <f>L17/L15</f>
        <v>9.7207773385490581E-2</v>
      </c>
      <c r="O17" s="182">
        <f t="shared" si="1"/>
        <v>-8.0991785906241842E-2</v>
      </c>
      <c r="Q17" s="189">
        <f t="shared" si="2"/>
        <v>1.7314809551641954</v>
      </c>
      <c r="R17" s="190">
        <f t="shared" si="3"/>
        <v>1.7142825366888861</v>
      </c>
      <c r="S17" s="182">
        <f t="shared" si="4"/>
        <v>-9.9327794648936367E-3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3964.2799999999997</v>
      </c>
      <c r="F18" s="142">
        <f>F10+F14</f>
        <v>2351.0800000000004</v>
      </c>
      <c r="G18" s="249">
        <f>E18/E15</f>
        <v>1.676216422648668E-2</v>
      </c>
      <c r="H18" s="221">
        <f>F18/F15</f>
        <v>9.3872981999200533E-3</v>
      </c>
      <c r="I18" s="208">
        <f t="shared" si="0"/>
        <v>-0.40693391990474925</v>
      </c>
      <c r="K18" s="21">
        <f t="shared" si="6"/>
        <v>793.46199999999999</v>
      </c>
      <c r="L18" s="142">
        <f t="shared" si="6"/>
        <v>459.00900000000001</v>
      </c>
      <c r="M18" s="249">
        <f>K18/K15</f>
        <v>1.3014430028252267E-2</v>
      </c>
      <c r="N18" s="221">
        <f>L18/L15</f>
        <v>7.1474579645450995E-3</v>
      </c>
      <c r="O18" s="208">
        <f t="shared" si="1"/>
        <v>-0.42151104904834757</v>
      </c>
      <c r="Q18" s="193">
        <f t="shared" si="2"/>
        <v>2.0015286508521095</v>
      </c>
      <c r="R18" s="194">
        <f t="shared" si="3"/>
        <v>1.952332545043129</v>
      </c>
      <c r="S18" s="186">
        <f t="shared" si="4"/>
        <v>-2.4579266346268017E-2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3"/>
  <sheetViews>
    <sheetView showGridLines="0" showRowColHeaders="0" topLeftCell="A3" workbookViewId="0">
      <selection activeCell="A15" sqref="A15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153</v>
      </c>
    </row>
    <row r="23" spans="1:1" x14ac:dyDescent="0.25">
      <c r="A23" t="s">
        <v>152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5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168</v>
      </c>
      <c r="B7" s="39">
        <v>31194.180000000004</v>
      </c>
      <c r="C7" s="147">
        <v>33273.269999999997</v>
      </c>
      <c r="D7" s="247">
        <f>B7/$B$33</f>
        <v>0.13189834423163507</v>
      </c>
      <c r="E7" s="246">
        <f>C7/$C$33</f>
        <v>0.13285218179579331</v>
      </c>
      <c r="F7" s="52">
        <f>(C7-B7)/B7</f>
        <v>6.6649932775921419E-2</v>
      </c>
      <c r="H7" s="39">
        <v>8071.56</v>
      </c>
      <c r="I7" s="147">
        <v>8752.2249999999985</v>
      </c>
      <c r="J7" s="247">
        <f>H7/$H$33</f>
        <v>0.13239040160567217</v>
      </c>
      <c r="K7" s="246">
        <f>I7/$I$33</f>
        <v>0.1362852586414226</v>
      </c>
      <c r="L7" s="52">
        <f>(I7-H7)/H7</f>
        <v>8.4328803849565398E-2</v>
      </c>
      <c r="N7" s="27">
        <f t="shared" ref="N7:N33" si="0">(H7/B7)*10</f>
        <v>2.5875211337499495</v>
      </c>
      <c r="O7" s="151">
        <f t="shared" ref="O7:O33" si="1">(I7/C7)*10</f>
        <v>2.6304072307891593</v>
      </c>
      <c r="P7" s="61">
        <f>(O7-N7)/N7</f>
        <v>1.6574201647990925E-2</v>
      </c>
    </row>
    <row r="8" spans="1:16" ht="20.100000000000001" customHeight="1" x14ac:dyDescent="0.25">
      <c r="A8" s="8" t="s">
        <v>167</v>
      </c>
      <c r="B8" s="19">
        <v>24158.349999999991</v>
      </c>
      <c r="C8" s="140">
        <v>26115.199999999997</v>
      </c>
      <c r="D8" s="247">
        <f t="shared" ref="D8:D32" si="2">B8/$B$33</f>
        <v>0.10214874583554751</v>
      </c>
      <c r="E8" s="215">
        <f t="shared" ref="E8:E32" si="3">C8/$C$33</f>
        <v>0.10427172616438064</v>
      </c>
      <c r="F8" s="52">
        <f t="shared" ref="F8:F33" si="4">(C8-B8)/B8</f>
        <v>8.1000978957586359E-2</v>
      </c>
      <c r="H8" s="19">
        <v>6364.3130000000001</v>
      </c>
      <c r="I8" s="140">
        <v>6890.415</v>
      </c>
      <c r="J8" s="247">
        <f t="shared" ref="J8:J32" si="5">H8/$H$33</f>
        <v>0.1043879936485884</v>
      </c>
      <c r="K8" s="215">
        <f t="shared" ref="K8:K32" si="6">I8/$I$33</f>
        <v>0.10729408698036648</v>
      </c>
      <c r="L8" s="52">
        <f t="shared" ref="L8:L33" si="7">(I8-H8)/H8</f>
        <v>8.2664381842942017E-2</v>
      </c>
      <c r="N8" s="27">
        <f t="shared" si="0"/>
        <v>2.6344154298617255</v>
      </c>
      <c r="O8" s="152">
        <f t="shared" si="1"/>
        <v>2.6384691673814489</v>
      </c>
      <c r="P8" s="52">
        <f t="shared" ref="P8:P71" si="8">(O8-N8)/N8</f>
        <v>1.538761682676657E-3</v>
      </c>
    </row>
    <row r="9" spans="1:16" ht="20.100000000000001" customHeight="1" x14ac:dyDescent="0.25">
      <c r="A9" s="8" t="s">
        <v>169</v>
      </c>
      <c r="B9" s="19">
        <v>23190.830000000005</v>
      </c>
      <c r="C9" s="140">
        <v>24592.440000000002</v>
      </c>
      <c r="D9" s="247">
        <f t="shared" si="2"/>
        <v>9.8057781238594169E-2</v>
      </c>
      <c r="E9" s="215">
        <f t="shared" si="3"/>
        <v>9.8191710934396881E-2</v>
      </c>
      <c r="F9" s="52">
        <f t="shared" si="4"/>
        <v>6.0438112823042407E-2</v>
      </c>
      <c r="H9" s="19">
        <v>5824.4219999999996</v>
      </c>
      <c r="I9" s="140">
        <v>6289.8460000000014</v>
      </c>
      <c r="J9" s="247">
        <f t="shared" si="5"/>
        <v>9.5532656351549408E-2</v>
      </c>
      <c r="K9" s="215">
        <f t="shared" si="6"/>
        <v>9.7942327685213493E-2</v>
      </c>
      <c r="L9" s="52">
        <f t="shared" si="7"/>
        <v>7.9909045052024355E-2</v>
      </c>
      <c r="N9" s="27">
        <f t="shared" si="0"/>
        <v>2.5115194238412331</v>
      </c>
      <c r="O9" s="152">
        <f t="shared" si="1"/>
        <v>2.5576339720662129</v>
      </c>
      <c r="P9" s="52">
        <f t="shared" si="8"/>
        <v>1.8361215042665344E-2</v>
      </c>
    </row>
    <row r="10" spans="1:16" ht="20.100000000000001" customHeight="1" x14ac:dyDescent="0.25">
      <c r="A10" s="8" t="s">
        <v>174</v>
      </c>
      <c r="B10" s="19">
        <v>22904.679999999997</v>
      </c>
      <c r="C10" s="140">
        <v>23821.24</v>
      </c>
      <c r="D10" s="247">
        <f t="shared" si="2"/>
        <v>9.6847853258378525E-2</v>
      </c>
      <c r="E10" s="215">
        <f t="shared" si="3"/>
        <v>9.5112494416125126E-2</v>
      </c>
      <c r="F10" s="52">
        <f t="shared" si="4"/>
        <v>4.0016276149677926E-2</v>
      </c>
      <c r="H10" s="19">
        <v>5630.2179999999998</v>
      </c>
      <c r="I10" s="140">
        <v>6024.6990000000005</v>
      </c>
      <c r="J10" s="247">
        <f t="shared" si="5"/>
        <v>9.2347306115234756E-2</v>
      </c>
      <c r="K10" s="215">
        <f t="shared" si="6"/>
        <v>9.3813591566912449E-2</v>
      </c>
      <c r="L10" s="52">
        <f t="shared" si="7"/>
        <v>7.0064960184490307E-2</v>
      </c>
      <c r="N10" s="27">
        <f t="shared" si="0"/>
        <v>2.4581081246278056</v>
      </c>
      <c r="O10" s="152">
        <f t="shared" si="1"/>
        <v>2.529129046178956</v>
      </c>
      <c r="P10" s="52">
        <f t="shared" si="8"/>
        <v>2.8892513246098154E-2</v>
      </c>
    </row>
    <row r="11" spans="1:16" ht="20.100000000000001" customHeight="1" x14ac:dyDescent="0.25">
      <c r="A11" s="8" t="s">
        <v>170</v>
      </c>
      <c r="B11" s="19">
        <v>11785.47</v>
      </c>
      <c r="C11" s="140">
        <v>13328.619999999999</v>
      </c>
      <c r="D11" s="247">
        <f t="shared" si="2"/>
        <v>4.9832500132768603E-2</v>
      </c>
      <c r="E11" s="215">
        <f t="shared" si="3"/>
        <v>5.3217980899594376E-2</v>
      </c>
      <c r="F11" s="52">
        <f t="shared" si="4"/>
        <v>0.13093665335366342</v>
      </c>
      <c r="H11" s="19">
        <v>3473.1330000000003</v>
      </c>
      <c r="I11" s="140">
        <v>4280.21</v>
      </c>
      <c r="J11" s="247">
        <f t="shared" si="5"/>
        <v>5.6966617692232109E-2</v>
      </c>
      <c r="K11" s="215">
        <f t="shared" si="6"/>
        <v>6.664928368381795E-2</v>
      </c>
      <c r="L11" s="52">
        <f t="shared" si="7"/>
        <v>0.23237722252502271</v>
      </c>
      <c r="N11" s="27">
        <f t="shared" si="0"/>
        <v>2.9469618097538754</v>
      </c>
      <c r="O11" s="152">
        <f t="shared" si="1"/>
        <v>3.2112926919666105</v>
      </c>
      <c r="P11" s="52">
        <f t="shared" si="8"/>
        <v>8.9696066415876435E-2</v>
      </c>
    </row>
    <row r="12" spans="1:16" ht="20.100000000000001" customHeight="1" x14ac:dyDescent="0.25">
      <c r="A12" s="8" t="s">
        <v>179</v>
      </c>
      <c r="B12" s="19">
        <v>21585.14</v>
      </c>
      <c r="C12" s="140">
        <v>17807.670000000002</v>
      </c>
      <c r="D12" s="247">
        <f t="shared" si="2"/>
        <v>9.1268442575122496E-2</v>
      </c>
      <c r="E12" s="215">
        <f t="shared" si="3"/>
        <v>7.1101752614020061E-2</v>
      </c>
      <c r="F12" s="52">
        <f t="shared" si="4"/>
        <v>-0.17500326613586928</v>
      </c>
      <c r="H12" s="19">
        <v>5061.6269999999995</v>
      </c>
      <c r="I12" s="140">
        <v>3960.5390000000002</v>
      </c>
      <c r="J12" s="247">
        <f t="shared" si="5"/>
        <v>8.3021229019930906E-2</v>
      </c>
      <c r="K12" s="215">
        <f t="shared" si="6"/>
        <v>6.1671527180167482E-2</v>
      </c>
      <c r="L12" s="52">
        <f t="shared" si="7"/>
        <v>-0.21753637713723264</v>
      </c>
      <c r="N12" s="27">
        <f t="shared" si="0"/>
        <v>2.3449590783288872</v>
      </c>
      <c r="O12" s="152">
        <f t="shared" si="1"/>
        <v>2.2240635636217427</v>
      </c>
      <c r="P12" s="52">
        <f t="shared" si="8"/>
        <v>-5.1555490167998784E-2</v>
      </c>
    </row>
    <row r="13" spans="1:16" ht="20.100000000000001" customHeight="1" x14ac:dyDescent="0.25">
      <c r="A13" s="8" t="s">
        <v>172</v>
      </c>
      <c r="B13" s="19">
        <v>5031.7100000000009</v>
      </c>
      <c r="C13" s="140">
        <v>14752.089999999998</v>
      </c>
      <c r="D13" s="247">
        <f t="shared" si="2"/>
        <v>2.127557825382044E-2</v>
      </c>
      <c r="E13" s="215">
        <f t="shared" si="3"/>
        <v>5.8901554988370679E-2</v>
      </c>
      <c r="F13" s="52">
        <f t="shared" si="4"/>
        <v>1.931824369846433</v>
      </c>
      <c r="H13" s="19">
        <v>1200.1760000000002</v>
      </c>
      <c r="I13" s="140">
        <v>3172.8669999999997</v>
      </c>
      <c r="J13" s="247">
        <f t="shared" si="5"/>
        <v>1.9685387042590183E-2</v>
      </c>
      <c r="K13" s="215">
        <f t="shared" si="6"/>
        <v>4.9406293797272655E-2</v>
      </c>
      <c r="L13" s="52">
        <f t="shared" si="7"/>
        <v>1.6436680953460154</v>
      </c>
      <c r="N13" s="27">
        <f t="shared" si="0"/>
        <v>2.3852249036609816</v>
      </c>
      <c r="O13" s="152">
        <f t="shared" si="1"/>
        <v>2.1507915149649985</v>
      </c>
      <c r="P13" s="52">
        <f t="shared" si="8"/>
        <v>-9.8285653623757283E-2</v>
      </c>
    </row>
    <row r="14" spans="1:16" ht="20.100000000000001" customHeight="1" x14ac:dyDescent="0.25">
      <c r="A14" s="8" t="s">
        <v>181</v>
      </c>
      <c r="B14" s="19">
        <v>11453.84</v>
      </c>
      <c r="C14" s="140">
        <v>14825.610000000004</v>
      </c>
      <c r="D14" s="247">
        <f t="shared" si="2"/>
        <v>4.8430269078849668E-2</v>
      </c>
      <c r="E14" s="215">
        <f t="shared" si="3"/>
        <v>5.9195102704168598E-2</v>
      </c>
      <c r="F14" s="52">
        <f t="shared" si="4"/>
        <v>0.29437900302431358</v>
      </c>
      <c r="H14" s="19">
        <v>2338.7800000000002</v>
      </c>
      <c r="I14" s="140">
        <v>2931.1069999999995</v>
      </c>
      <c r="J14" s="247">
        <f t="shared" si="5"/>
        <v>3.8360864996024806E-2</v>
      </c>
      <c r="K14" s="215">
        <f t="shared" si="6"/>
        <v>4.564172831487813E-2</v>
      </c>
      <c r="L14" s="52">
        <f t="shared" si="7"/>
        <v>0.2532632398087889</v>
      </c>
      <c r="N14" s="27">
        <f t="shared" si="0"/>
        <v>2.0419178197006422</v>
      </c>
      <c r="O14" s="152">
        <f t="shared" si="1"/>
        <v>1.9770565932868858</v>
      </c>
      <c r="P14" s="52">
        <f t="shared" si="8"/>
        <v>-3.176485644425471E-2</v>
      </c>
    </row>
    <row r="15" spans="1:16" ht="20.100000000000001" customHeight="1" x14ac:dyDescent="0.25">
      <c r="A15" s="8" t="s">
        <v>173</v>
      </c>
      <c r="B15" s="19">
        <v>11374.630000000001</v>
      </c>
      <c r="C15" s="140">
        <v>10560.320000000002</v>
      </c>
      <c r="D15" s="247">
        <f t="shared" si="2"/>
        <v>4.8095345453782821E-2</v>
      </c>
      <c r="E15" s="215">
        <f t="shared" si="3"/>
        <v>4.2164823369081318E-2</v>
      </c>
      <c r="F15" s="52">
        <f t="shared" si="4"/>
        <v>-7.159002095013195E-2</v>
      </c>
      <c r="H15" s="19">
        <v>2794.7089999999998</v>
      </c>
      <c r="I15" s="140">
        <v>2405.1189999999997</v>
      </c>
      <c r="J15" s="247">
        <f t="shared" si="5"/>
        <v>4.5839050552927363E-2</v>
      </c>
      <c r="K15" s="215">
        <f t="shared" si="6"/>
        <v>3.7451306950906732E-2</v>
      </c>
      <c r="L15" s="52">
        <f t="shared" si="7"/>
        <v>-0.13940270704391769</v>
      </c>
      <c r="N15" s="27">
        <f t="shared" si="0"/>
        <v>2.4569669518920612</v>
      </c>
      <c r="O15" s="152">
        <f t="shared" si="1"/>
        <v>2.2775057952789304</v>
      </c>
      <c r="P15" s="52">
        <f t="shared" si="8"/>
        <v>-7.3041746237136537E-2</v>
      </c>
    </row>
    <row r="16" spans="1:16" ht="20.100000000000001" customHeight="1" x14ac:dyDescent="0.25">
      <c r="A16" s="8" t="s">
        <v>171</v>
      </c>
      <c r="B16" s="19">
        <v>7285.48</v>
      </c>
      <c r="C16" s="140">
        <v>7765.33</v>
      </c>
      <c r="D16" s="247">
        <f t="shared" si="2"/>
        <v>3.0805193434566717E-2</v>
      </c>
      <c r="E16" s="215">
        <f t="shared" si="3"/>
        <v>3.1005099073951183E-2</v>
      </c>
      <c r="F16" s="52">
        <f t="shared" si="4"/>
        <v>6.5863882681717667E-2</v>
      </c>
      <c r="H16" s="19">
        <v>2072.9409999999998</v>
      </c>
      <c r="I16" s="140">
        <v>2165.0210000000002</v>
      </c>
      <c r="J16" s="247">
        <f t="shared" si="5"/>
        <v>3.4000551503657737E-2</v>
      </c>
      <c r="K16" s="215">
        <f t="shared" si="6"/>
        <v>3.3712621299053835E-2</v>
      </c>
      <c r="L16" s="52">
        <f t="shared" si="7"/>
        <v>4.4419981080021279E-2</v>
      </c>
      <c r="N16" s="27">
        <f t="shared" si="0"/>
        <v>2.8453046333254637</v>
      </c>
      <c r="O16" s="152">
        <f t="shared" si="1"/>
        <v>2.7880605202869679</v>
      </c>
      <c r="P16" s="52">
        <f t="shared" si="8"/>
        <v>-2.0118799360893534E-2</v>
      </c>
    </row>
    <row r="17" spans="1:16" ht="20.100000000000001" customHeight="1" x14ac:dyDescent="0.25">
      <c r="A17" s="8" t="s">
        <v>177</v>
      </c>
      <c r="B17" s="19">
        <v>6768.0599999999995</v>
      </c>
      <c r="C17" s="140">
        <v>5783.9999999999982</v>
      </c>
      <c r="D17" s="247">
        <f t="shared" si="2"/>
        <v>2.861738656571065E-2</v>
      </c>
      <c r="E17" s="215">
        <f t="shared" si="3"/>
        <v>2.3094123887038104E-2</v>
      </c>
      <c r="F17" s="52">
        <f t="shared" si="4"/>
        <v>-0.14539764718397907</v>
      </c>
      <c r="H17" s="19">
        <v>2600.3500000000004</v>
      </c>
      <c r="I17" s="140">
        <v>2054.7610000000004</v>
      </c>
      <c r="J17" s="247">
        <f t="shared" si="5"/>
        <v>4.2651157993660413E-2</v>
      </c>
      <c r="K17" s="215">
        <f t="shared" si="6"/>
        <v>3.1995707872147741E-2</v>
      </c>
      <c r="L17" s="52">
        <f t="shared" si="7"/>
        <v>-0.20981367892783659</v>
      </c>
      <c r="N17" s="27">
        <f t="shared" si="0"/>
        <v>3.8420906434044619</v>
      </c>
      <c r="O17" s="152">
        <f t="shared" si="1"/>
        <v>3.5524913554633493</v>
      </c>
      <c r="P17" s="52">
        <f t="shared" si="8"/>
        <v>-7.5375443949573198E-2</v>
      </c>
    </row>
    <row r="18" spans="1:16" ht="20.100000000000001" customHeight="1" x14ac:dyDescent="0.25">
      <c r="A18" s="8" t="s">
        <v>182</v>
      </c>
      <c r="B18" s="19">
        <v>8257.9600000000009</v>
      </c>
      <c r="C18" s="140">
        <v>8528.6400000000012</v>
      </c>
      <c r="D18" s="247">
        <f t="shared" si="2"/>
        <v>3.4917130398397174E-2</v>
      </c>
      <c r="E18" s="215">
        <f t="shared" si="3"/>
        <v>3.4052812715758773E-2</v>
      </c>
      <c r="F18" s="52">
        <f t="shared" si="4"/>
        <v>3.2778071097462357E-2</v>
      </c>
      <c r="H18" s="19">
        <v>1884.2299999999998</v>
      </c>
      <c r="I18" s="140">
        <v>1927.5159999999996</v>
      </c>
      <c r="J18" s="247">
        <f t="shared" si="5"/>
        <v>3.0905297912355929E-2</v>
      </c>
      <c r="K18" s="215">
        <f t="shared" si="6"/>
        <v>3.0014312542865421E-2</v>
      </c>
      <c r="L18" s="52">
        <f t="shared" si="7"/>
        <v>2.2972779331610172E-2</v>
      </c>
      <c r="N18" s="27">
        <f t="shared" si="0"/>
        <v>2.2817136435633008</v>
      </c>
      <c r="O18" s="152">
        <f t="shared" si="1"/>
        <v>2.2600508404622537</v>
      </c>
      <c r="P18" s="52">
        <f t="shared" si="8"/>
        <v>-9.4940936879426979E-3</v>
      </c>
    </row>
    <row r="19" spans="1:16" ht="20.100000000000001" customHeight="1" x14ac:dyDescent="0.25">
      <c r="A19" s="8" t="s">
        <v>176</v>
      </c>
      <c r="B19" s="19">
        <v>7629.829999999999</v>
      </c>
      <c r="C19" s="140">
        <v>4474.12</v>
      </c>
      <c r="D19" s="247">
        <f t="shared" si="2"/>
        <v>3.226120846160585E-2</v>
      </c>
      <c r="E19" s="215">
        <f t="shared" si="3"/>
        <v>1.7864087407585574E-2</v>
      </c>
      <c r="F19" s="52">
        <f t="shared" si="4"/>
        <v>-0.4136016136663595</v>
      </c>
      <c r="H19" s="19">
        <v>2010.2829999999999</v>
      </c>
      <c r="I19" s="140">
        <v>1249.0700000000002</v>
      </c>
      <c r="J19" s="247">
        <f t="shared" si="5"/>
        <v>3.2972829751752503E-2</v>
      </c>
      <c r="K19" s="215">
        <f t="shared" si="6"/>
        <v>1.9449891657406179E-2</v>
      </c>
      <c r="L19" s="52">
        <f t="shared" si="7"/>
        <v>-0.37865962155577088</v>
      </c>
      <c r="N19" s="27">
        <f t="shared" si="0"/>
        <v>2.6347677471188744</v>
      </c>
      <c r="O19" s="152">
        <f t="shared" si="1"/>
        <v>2.7917668725917055</v>
      </c>
      <c r="P19" s="52">
        <f t="shared" si="8"/>
        <v>5.9587462934640095E-2</v>
      </c>
    </row>
    <row r="20" spans="1:16" ht="20.100000000000001" customHeight="1" x14ac:dyDescent="0.25">
      <c r="A20" s="8" t="s">
        <v>166</v>
      </c>
      <c r="B20" s="19">
        <v>6064.329999999999</v>
      </c>
      <c r="C20" s="140">
        <v>5977.76</v>
      </c>
      <c r="D20" s="247">
        <f t="shared" si="2"/>
        <v>2.5641805166035179E-2</v>
      </c>
      <c r="E20" s="215">
        <f t="shared" si="3"/>
        <v>2.3867761066213855E-2</v>
      </c>
      <c r="F20" s="52">
        <f t="shared" si="4"/>
        <v>-1.4275278555091628E-2</v>
      </c>
      <c r="H20" s="19">
        <v>1170.934</v>
      </c>
      <c r="I20" s="140">
        <v>1232.7310000000002</v>
      </c>
      <c r="J20" s="247">
        <f t="shared" si="5"/>
        <v>1.9205757315034034E-2</v>
      </c>
      <c r="K20" s="215">
        <f t="shared" si="6"/>
        <v>1.9195468943074428E-2</v>
      </c>
      <c r="L20" s="52">
        <f t="shared" si="7"/>
        <v>5.2775818278400194E-2</v>
      </c>
      <c r="N20" s="27">
        <f t="shared" si="0"/>
        <v>1.9308546863379799</v>
      </c>
      <c r="O20" s="152">
        <f t="shared" si="1"/>
        <v>2.0621955381279946</v>
      </c>
      <c r="P20" s="52">
        <f t="shared" si="8"/>
        <v>6.8022131711585804E-2</v>
      </c>
    </row>
    <row r="21" spans="1:16" ht="20.100000000000001" customHeight="1" x14ac:dyDescent="0.25">
      <c r="A21" s="8" t="s">
        <v>188</v>
      </c>
      <c r="B21" s="19">
        <v>2286.25</v>
      </c>
      <c r="C21" s="140">
        <v>3056.6299999999997</v>
      </c>
      <c r="D21" s="247">
        <f t="shared" si="2"/>
        <v>9.6669503573928086E-3</v>
      </c>
      <c r="E21" s="215">
        <f t="shared" si="3"/>
        <v>1.2204390023657899E-2</v>
      </c>
      <c r="F21" s="52">
        <f t="shared" si="4"/>
        <v>0.33696227446692167</v>
      </c>
      <c r="H21" s="19">
        <v>769.6400000000001</v>
      </c>
      <c r="I21" s="140">
        <v>942.62200000000007</v>
      </c>
      <c r="J21" s="247">
        <f t="shared" si="5"/>
        <v>1.262369959360886E-2</v>
      </c>
      <c r="K21" s="215">
        <f t="shared" si="6"/>
        <v>1.467803707869657E-2</v>
      </c>
      <c r="L21" s="52">
        <f t="shared" si="7"/>
        <v>0.22475702926043339</v>
      </c>
      <c r="N21" s="27">
        <f t="shared" si="0"/>
        <v>3.3663860032804815</v>
      </c>
      <c r="O21" s="152">
        <f t="shared" si="1"/>
        <v>3.0838603298403804</v>
      </c>
      <c r="P21" s="52">
        <f t="shared" si="8"/>
        <v>-8.3925513344216926E-2</v>
      </c>
    </row>
    <row r="22" spans="1:16" ht="20.100000000000001" customHeight="1" x14ac:dyDescent="0.25">
      <c r="A22" s="8" t="s">
        <v>175</v>
      </c>
      <c r="B22" s="19">
        <v>3058.4199999999996</v>
      </c>
      <c r="C22" s="140">
        <v>3450.68</v>
      </c>
      <c r="D22" s="247">
        <f t="shared" si="2"/>
        <v>1.2931916593573456E-2</v>
      </c>
      <c r="E22" s="215">
        <f t="shared" si="3"/>
        <v>1.3777737104862494E-2</v>
      </c>
      <c r="F22" s="52">
        <f t="shared" si="4"/>
        <v>0.12825576604913658</v>
      </c>
      <c r="H22" s="19">
        <v>840.06799999999998</v>
      </c>
      <c r="I22" s="140">
        <v>920.5569999999999</v>
      </c>
      <c r="J22" s="247">
        <f t="shared" si="5"/>
        <v>1.3778865534800434E-2</v>
      </c>
      <c r="K22" s="215">
        <f t="shared" si="6"/>
        <v>1.4334451963834576E-2</v>
      </c>
      <c r="L22" s="52">
        <f t="shared" si="7"/>
        <v>9.5812481846707556E-2</v>
      </c>
      <c r="N22" s="27">
        <f t="shared" si="0"/>
        <v>2.7467385120421661</v>
      </c>
      <c r="O22" s="152">
        <f t="shared" si="1"/>
        <v>2.6677553409762709</v>
      </c>
      <c r="P22" s="52">
        <f t="shared" si="8"/>
        <v>-2.8755256723426593E-2</v>
      </c>
    </row>
    <row r="23" spans="1:16" ht="20.100000000000001" customHeight="1" x14ac:dyDescent="0.25">
      <c r="A23" s="8" t="s">
        <v>183</v>
      </c>
      <c r="B23" s="19">
        <v>2604.9300000000003</v>
      </c>
      <c r="C23" s="140">
        <v>2777.87</v>
      </c>
      <c r="D23" s="247">
        <f t="shared" si="2"/>
        <v>1.1014424929243632E-2</v>
      </c>
      <c r="E23" s="215">
        <f t="shared" si="3"/>
        <v>1.1091368243790898E-2</v>
      </c>
      <c r="F23" s="52">
        <f t="shared" si="4"/>
        <v>6.6389499909786279E-2</v>
      </c>
      <c r="H23" s="19">
        <v>778.27600000000018</v>
      </c>
      <c r="I23" s="140">
        <v>818.75000000000011</v>
      </c>
      <c r="J23" s="247">
        <f t="shared" si="5"/>
        <v>1.2765347987260967E-2</v>
      </c>
      <c r="K23" s="215">
        <f t="shared" si="6"/>
        <v>1.2749164413925006E-2</v>
      </c>
      <c r="L23" s="52">
        <f t="shared" si="7"/>
        <v>5.2004687283174506E-2</v>
      </c>
      <c r="N23" s="27">
        <f t="shared" si="0"/>
        <v>2.987704084178846</v>
      </c>
      <c r="O23" s="152">
        <f t="shared" si="1"/>
        <v>2.947402146248745</v>
      </c>
      <c r="P23" s="52">
        <f t="shared" si="8"/>
        <v>-1.3489266940296006E-2</v>
      </c>
    </row>
    <row r="24" spans="1:16" ht="20.100000000000001" customHeight="1" x14ac:dyDescent="0.25">
      <c r="A24" s="8" t="s">
        <v>208</v>
      </c>
      <c r="B24" s="19">
        <v>2138.1800000000003</v>
      </c>
      <c r="C24" s="140">
        <v>2726.34</v>
      </c>
      <c r="D24" s="247">
        <f t="shared" si="2"/>
        <v>9.04086600991587E-3</v>
      </c>
      <c r="E24" s="215">
        <f t="shared" si="3"/>
        <v>1.0885621320571835E-2</v>
      </c>
      <c r="F24" s="52">
        <f t="shared" si="4"/>
        <v>0.27507506383933988</v>
      </c>
      <c r="H24" s="19">
        <v>428.00300000000004</v>
      </c>
      <c r="I24" s="140">
        <v>629.04299999999989</v>
      </c>
      <c r="J24" s="247">
        <f t="shared" si="5"/>
        <v>7.0201409713156445E-3</v>
      </c>
      <c r="K24" s="215">
        <f t="shared" si="6"/>
        <v>9.7951421440349625E-3</v>
      </c>
      <c r="L24" s="52">
        <f t="shared" si="7"/>
        <v>0.46971633376401528</v>
      </c>
      <c r="N24" s="27">
        <f t="shared" si="0"/>
        <v>2.0017164130241607</v>
      </c>
      <c r="O24" s="152">
        <f t="shared" si="1"/>
        <v>2.3072800897907078</v>
      </c>
      <c r="P24" s="52">
        <f t="shared" si="8"/>
        <v>0.15265083244479491</v>
      </c>
    </row>
    <row r="25" spans="1:16" ht="20.100000000000001" customHeight="1" x14ac:dyDescent="0.25">
      <c r="A25" s="8" t="s">
        <v>178</v>
      </c>
      <c r="B25" s="19">
        <v>2145.2399999999998</v>
      </c>
      <c r="C25" s="140">
        <v>2720.8599999999997</v>
      </c>
      <c r="D25" s="247">
        <f t="shared" si="2"/>
        <v>9.070717806317484E-3</v>
      </c>
      <c r="E25" s="215">
        <f t="shared" si="3"/>
        <v>1.0863740995727266E-2</v>
      </c>
      <c r="F25" s="52">
        <f t="shared" ref="F25:F27" si="9">(C25-B25)/B25</f>
        <v>0.26832429005612424</v>
      </c>
      <c r="H25" s="19">
        <v>562.75500000000011</v>
      </c>
      <c r="I25" s="140">
        <v>622.5390000000001</v>
      </c>
      <c r="J25" s="247">
        <f t="shared" si="5"/>
        <v>9.2303545356288066E-3</v>
      </c>
      <c r="K25" s="215">
        <f t="shared" si="6"/>
        <v>9.6938651176555236E-3</v>
      </c>
      <c r="L25" s="52">
        <f t="shared" ref="L25:L29" si="10">(I25-H25)/H25</f>
        <v>0.10623450702348265</v>
      </c>
      <c r="N25" s="27">
        <f t="shared" si="0"/>
        <v>2.6232729205123912</v>
      </c>
      <c r="O25" s="152">
        <f t="shared" si="1"/>
        <v>2.2880229045228355</v>
      </c>
      <c r="P25" s="52">
        <f t="shared" ref="P25:P29" si="11">(O25-N25)/N25</f>
        <v>-0.12779837483477433</v>
      </c>
    </row>
    <row r="26" spans="1:16" ht="20.100000000000001" customHeight="1" x14ac:dyDescent="0.25">
      <c r="A26" s="8" t="s">
        <v>205</v>
      </c>
      <c r="B26" s="19">
        <v>1317.68</v>
      </c>
      <c r="C26" s="140">
        <v>2097.0600000000004</v>
      </c>
      <c r="D26" s="247">
        <f t="shared" si="2"/>
        <v>5.5715460456771384E-3</v>
      </c>
      <c r="E26" s="215">
        <f t="shared" si="3"/>
        <v>8.3730573026542451E-3</v>
      </c>
      <c r="F26" s="52">
        <f t="shared" si="9"/>
        <v>0.59147896302592462</v>
      </c>
      <c r="H26" s="19">
        <v>391.863</v>
      </c>
      <c r="I26" s="140">
        <v>589.58699999999999</v>
      </c>
      <c r="J26" s="247">
        <f t="shared" si="5"/>
        <v>6.4273696713402998E-3</v>
      </c>
      <c r="K26" s="215">
        <f t="shared" si="6"/>
        <v>9.1807530983973144E-3</v>
      </c>
      <c r="L26" s="52">
        <f t="shared" si="10"/>
        <v>0.50457430275376847</v>
      </c>
      <c r="N26" s="27">
        <f t="shared" si="0"/>
        <v>2.9738859207091251</v>
      </c>
      <c r="O26" s="152">
        <f t="shared" si="1"/>
        <v>2.8114932333838798</v>
      </c>
      <c r="P26" s="52">
        <f t="shared" si="11"/>
        <v>-5.4606226215470503E-2</v>
      </c>
    </row>
    <row r="27" spans="1:16" ht="20.100000000000001" customHeight="1" x14ac:dyDescent="0.25">
      <c r="A27" s="8" t="s">
        <v>187</v>
      </c>
      <c r="B27" s="19">
        <v>1516.4399999999998</v>
      </c>
      <c r="C27" s="140">
        <v>1576.95</v>
      </c>
      <c r="D27" s="247">
        <f t="shared" si="2"/>
        <v>6.4119629086778563E-3</v>
      </c>
      <c r="E27" s="215">
        <f t="shared" si="3"/>
        <v>6.2963828948244729E-3</v>
      </c>
      <c r="F27" s="52">
        <f t="shared" si="9"/>
        <v>3.9902666772177089E-2</v>
      </c>
      <c r="H27" s="19">
        <v>454.21500000000003</v>
      </c>
      <c r="I27" s="140">
        <v>583.7700000000001</v>
      </c>
      <c r="J27" s="247">
        <f t="shared" si="5"/>
        <v>7.4500723856751831E-3</v>
      </c>
      <c r="K27" s="215">
        <f t="shared" si="6"/>
        <v>9.0901736915016806E-3</v>
      </c>
      <c r="L27" s="52">
        <f t="shared" si="10"/>
        <v>0.28522836101846055</v>
      </c>
      <c r="N27" s="27">
        <f t="shared" si="0"/>
        <v>2.9952718208435551</v>
      </c>
      <c r="O27" s="152">
        <f t="shared" si="1"/>
        <v>3.7018928945115577</v>
      </c>
      <c r="P27" s="52">
        <f t="shared" si="11"/>
        <v>0.23591216955695113</v>
      </c>
    </row>
    <row r="28" spans="1:16" ht="20.100000000000001" customHeight="1" x14ac:dyDescent="0.25">
      <c r="A28" s="8" t="s">
        <v>154</v>
      </c>
      <c r="B28" s="19">
        <v>1080.2400000000002</v>
      </c>
      <c r="C28" s="140">
        <v>1362.54</v>
      </c>
      <c r="D28" s="247">
        <f t="shared" si="2"/>
        <v>4.5675785474335751E-3</v>
      </c>
      <c r="E28" s="215">
        <f t="shared" si="3"/>
        <v>5.4402952214807933E-3</v>
      </c>
      <c r="F28" s="52">
        <f t="shared" ref="F28:F29" si="12">(C28-B28)/B28</f>
        <v>0.26133081537436093</v>
      </c>
      <c r="H28" s="19">
        <v>356.89</v>
      </c>
      <c r="I28" s="140">
        <v>487.99</v>
      </c>
      <c r="J28" s="247">
        <f t="shared" si="5"/>
        <v>5.8537396028832513E-3</v>
      </c>
      <c r="K28" s="215">
        <f t="shared" si="6"/>
        <v>7.5987355631771149E-3</v>
      </c>
      <c r="L28" s="52">
        <f t="shared" si="10"/>
        <v>0.36734007677435632</v>
      </c>
      <c r="N28" s="27">
        <f t="shared" si="0"/>
        <v>3.3038028586240085</v>
      </c>
      <c r="O28" s="152">
        <f t="shared" si="1"/>
        <v>3.5814728374946792</v>
      </c>
      <c r="P28" s="52">
        <f t="shared" si="11"/>
        <v>8.404556529329861E-2</v>
      </c>
    </row>
    <row r="29" spans="1:16" ht="20.100000000000001" customHeight="1" x14ac:dyDescent="0.25">
      <c r="A29" s="8" t="s">
        <v>204</v>
      </c>
      <c r="B29" s="19">
        <v>1268.6400000000001</v>
      </c>
      <c r="C29" s="140">
        <v>1940.9400000000003</v>
      </c>
      <c r="D29" s="247">
        <f t="shared" si="2"/>
        <v>5.3641902247797985E-3</v>
      </c>
      <c r="E29" s="215">
        <f t="shared" si="3"/>
        <v>7.7497076101846057E-3</v>
      </c>
      <c r="F29" s="52">
        <f t="shared" si="12"/>
        <v>0.52993757094211136</v>
      </c>
      <c r="H29" s="19">
        <v>321.93599999999998</v>
      </c>
      <c r="I29" s="140">
        <v>467.84899999999999</v>
      </c>
      <c r="J29" s="247">
        <f t="shared" si="5"/>
        <v>5.2804211740139044E-3</v>
      </c>
      <c r="K29" s="215">
        <f t="shared" si="6"/>
        <v>7.2851100114691902E-3</v>
      </c>
      <c r="L29" s="52">
        <f t="shared" si="10"/>
        <v>0.45323604691615732</v>
      </c>
      <c r="N29" s="27">
        <f t="shared" si="0"/>
        <v>2.5376466136965563</v>
      </c>
      <c r="O29" s="152">
        <f t="shared" si="1"/>
        <v>2.4104248456933233</v>
      </c>
      <c r="P29" s="52">
        <f t="shared" si="11"/>
        <v>-5.0133760672811244E-2</v>
      </c>
    </row>
    <row r="30" spans="1:16" ht="20.100000000000001" customHeight="1" x14ac:dyDescent="0.25">
      <c r="A30" s="8" t="s">
        <v>200</v>
      </c>
      <c r="B30" s="19">
        <v>1296.6299999999999</v>
      </c>
      <c r="C30" s="140">
        <v>2015.3400000000001</v>
      </c>
      <c r="D30" s="247">
        <f t="shared" si="2"/>
        <v>5.4825403354428594E-3</v>
      </c>
      <c r="E30" s="215">
        <f t="shared" si="3"/>
        <v>8.0467689547896598E-3</v>
      </c>
      <c r="F30" s="52">
        <f t="shared" ref="F30" si="13">(C30-B30)/B30</f>
        <v>0.5542907382985125</v>
      </c>
      <c r="H30" s="19">
        <v>307.64400000000001</v>
      </c>
      <c r="I30" s="140">
        <v>466.71000000000004</v>
      </c>
      <c r="J30" s="247">
        <f t="shared" si="5"/>
        <v>5.0460025957281378E-3</v>
      </c>
      <c r="K30" s="215">
        <f t="shared" si="6"/>
        <v>7.2673740746539714E-3</v>
      </c>
      <c r="L30" s="52">
        <f t="shared" ref="L30" si="14">(I30-H30)/H30</f>
        <v>0.51704567617115893</v>
      </c>
      <c r="N30" s="27">
        <f t="shared" si="0"/>
        <v>2.3726429282061963</v>
      </c>
      <c r="O30" s="152">
        <f t="shared" si="1"/>
        <v>2.3157879067551876</v>
      </c>
      <c r="P30" s="52">
        <f t="shared" ref="P30" si="15">(O30-N30)/N30</f>
        <v>-2.3962738250712285E-2</v>
      </c>
    </row>
    <row r="31" spans="1:16" ht="20.100000000000001" customHeight="1" x14ac:dyDescent="0.25">
      <c r="A31" s="8" t="s">
        <v>184</v>
      </c>
      <c r="B31" s="19">
        <v>185.32</v>
      </c>
      <c r="C31" s="140">
        <v>219.41</v>
      </c>
      <c r="D31" s="247">
        <f t="shared" si="2"/>
        <v>7.8358851404353646E-4</v>
      </c>
      <c r="E31" s="215">
        <f t="shared" si="3"/>
        <v>8.7605147338434158E-4</v>
      </c>
      <c r="F31" s="52">
        <f t="shared" ref="F31:F32" si="16">(C31-B31)/B31</f>
        <v>0.18395208288366072</v>
      </c>
      <c r="H31" s="19">
        <v>350.89400000000001</v>
      </c>
      <c r="I31" s="140">
        <v>419.05100000000004</v>
      </c>
      <c r="J31" s="247">
        <f t="shared" si="5"/>
        <v>5.7553927098380891E-3</v>
      </c>
      <c r="K31" s="215">
        <f t="shared" si="6"/>
        <v>6.5252520266500004E-3</v>
      </c>
      <c r="L31" s="52">
        <f t="shared" ref="L31:L32" si="17">(I31-H31)/H31</f>
        <v>0.19423814599280706</v>
      </c>
      <c r="N31" s="27">
        <f t="shared" si="0"/>
        <v>18.934491690049644</v>
      </c>
      <c r="O31" s="152">
        <f t="shared" si="1"/>
        <v>19.098992753292926</v>
      </c>
      <c r="P31" s="52">
        <f t="shared" ref="P31:P32" si="18">(O31-N31)/N31</f>
        <v>8.6879049058248507E-3</v>
      </c>
    </row>
    <row r="32" spans="1:16" ht="20.100000000000001" customHeight="1" thickBot="1" x14ac:dyDescent="0.3">
      <c r="A32" s="8" t="s">
        <v>17</v>
      </c>
      <c r="B32" s="19">
        <f>B33-SUM(B7:B31)</f>
        <v>18919.220000000059</v>
      </c>
      <c r="C32" s="140">
        <f>C33-SUM(C7:C31)</f>
        <v>14902.389999999985</v>
      </c>
      <c r="D32" s="247">
        <f t="shared" si="2"/>
        <v>7.9996133642687262E-2</v>
      </c>
      <c r="E32" s="215">
        <f t="shared" si="3"/>
        <v>5.9501666817592933E-2</v>
      </c>
      <c r="F32" s="52">
        <f t="shared" si="16"/>
        <v>-0.2123147783048171</v>
      </c>
      <c r="H32" s="19">
        <f>H33-SUM(H7:H31)</f>
        <v>4908.0039999999935</v>
      </c>
      <c r="I32" s="140">
        <f>I33-SUM(I7:I31)</f>
        <v>3935.3009999999849</v>
      </c>
      <c r="J32" s="247">
        <f t="shared" si="5"/>
        <v>8.0501491736695824E-2</v>
      </c>
      <c r="K32" s="215">
        <f t="shared" si="6"/>
        <v>6.1278533700498676E-2</v>
      </c>
      <c r="L32" s="52">
        <f t="shared" si="17"/>
        <v>-0.19818708379210975</v>
      </c>
      <c r="N32" s="27">
        <f t="shared" si="0"/>
        <v>2.5941894010429492</v>
      </c>
      <c r="O32" s="152">
        <f t="shared" si="1"/>
        <v>2.6407180324766619</v>
      </c>
      <c r="P32" s="52">
        <f t="shared" si="18"/>
        <v>1.793571102210453E-2</v>
      </c>
    </row>
    <row r="33" spans="1:16" ht="26.25" customHeight="1" thickBot="1" x14ac:dyDescent="0.3">
      <c r="A33" s="12" t="s">
        <v>18</v>
      </c>
      <c r="B33" s="17">
        <v>236501.68000000002</v>
      </c>
      <c r="C33" s="145">
        <v>250453.32</v>
      </c>
      <c r="D33" s="243">
        <f>SUM(D7:D32)</f>
        <v>1.0000000000000002</v>
      </c>
      <c r="E33" s="244">
        <f>SUM(E7:E32)</f>
        <v>1</v>
      </c>
      <c r="F33" s="57">
        <f t="shared" si="4"/>
        <v>5.8991716253347475E-2</v>
      </c>
      <c r="G33" s="1"/>
      <c r="H33" s="17">
        <v>60967.863999999987</v>
      </c>
      <c r="I33" s="145">
        <v>64219.894999999975</v>
      </c>
      <c r="J33" s="243">
        <f>SUM(J7:J32)</f>
        <v>1.0000000000000002</v>
      </c>
      <c r="K33" s="244">
        <f>SUM(K7:K32)</f>
        <v>1.0000000000000002</v>
      </c>
      <c r="L33" s="57">
        <f t="shared" si="7"/>
        <v>5.3340084212233331E-2</v>
      </c>
      <c r="N33" s="29">
        <f t="shared" si="0"/>
        <v>2.5779040554807042</v>
      </c>
      <c r="O33" s="146">
        <f t="shared" si="1"/>
        <v>2.5641462848246519</v>
      </c>
      <c r="P33" s="57">
        <f t="shared" si="8"/>
        <v>-5.336804768510635E-3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174</v>
      </c>
      <c r="B39" s="39">
        <v>22904.679999999997</v>
      </c>
      <c r="C39" s="147">
        <v>23821.24</v>
      </c>
      <c r="D39" s="247">
        <f t="shared" ref="D39:D61" si="19">B39/$B$62</f>
        <v>0.2369191985119963</v>
      </c>
      <c r="E39" s="246">
        <f t="shared" ref="E39:E61" si="20">C39/$C$62</f>
        <v>0.25123591723019545</v>
      </c>
      <c r="F39" s="52">
        <f>(C39-B39)/B39</f>
        <v>4.0016276149677926E-2</v>
      </c>
      <c r="H39" s="39">
        <v>5630.2179999999998</v>
      </c>
      <c r="I39" s="147">
        <v>6024.6990000000005</v>
      </c>
      <c r="J39" s="247">
        <f t="shared" ref="J39:J61" si="21">H39/$H$62</f>
        <v>0.240879244508722</v>
      </c>
      <c r="K39" s="246">
        <f t="shared" ref="K39:K61" si="22">I39/$I$62</f>
        <v>0.26914564348031239</v>
      </c>
      <c r="L39" s="52">
        <f>(I39-H39)/H39</f>
        <v>7.0064960184490307E-2</v>
      </c>
      <c r="N39" s="27">
        <f t="shared" ref="N39:N62" si="23">(H39/B39)*10</f>
        <v>2.4581081246278056</v>
      </c>
      <c r="O39" s="151">
        <f t="shared" ref="O39:O62" si="24">(I39/C39)*10</f>
        <v>2.529129046178956</v>
      </c>
      <c r="P39" s="61">
        <f t="shared" si="8"/>
        <v>2.8892513246098154E-2</v>
      </c>
    </row>
    <row r="40" spans="1:16" ht="20.100000000000001" customHeight="1" x14ac:dyDescent="0.25">
      <c r="A40" s="38" t="s">
        <v>179</v>
      </c>
      <c r="B40" s="19">
        <v>21585.14</v>
      </c>
      <c r="C40" s="140">
        <v>17807.670000000002</v>
      </c>
      <c r="D40" s="247">
        <f t="shared" si="19"/>
        <v>0.22327026915762335</v>
      </c>
      <c r="E40" s="215">
        <f t="shared" si="20"/>
        <v>0.18781248609151477</v>
      </c>
      <c r="F40" s="52">
        <f t="shared" ref="F40:F62" si="25">(C40-B40)/B40</f>
        <v>-0.17500326613586928</v>
      </c>
      <c r="H40" s="19">
        <v>5061.6269999999995</v>
      </c>
      <c r="I40" s="140">
        <v>3960.5390000000002</v>
      </c>
      <c r="J40" s="247">
        <f t="shared" si="21"/>
        <v>0.21655305136407665</v>
      </c>
      <c r="K40" s="215">
        <f t="shared" si="22"/>
        <v>0.17693196252358381</v>
      </c>
      <c r="L40" s="52">
        <f t="shared" ref="L40:L62" si="26">(I40-H40)/H40</f>
        <v>-0.21753637713723264</v>
      </c>
      <c r="N40" s="27">
        <f t="shared" si="23"/>
        <v>2.3449590783288872</v>
      </c>
      <c r="O40" s="152">
        <f t="shared" si="24"/>
        <v>2.2240635636217427</v>
      </c>
      <c r="P40" s="52">
        <f t="shared" si="8"/>
        <v>-5.1555490167998784E-2</v>
      </c>
    </row>
    <row r="41" spans="1:16" ht="20.100000000000001" customHeight="1" x14ac:dyDescent="0.25">
      <c r="A41" s="38" t="s">
        <v>181</v>
      </c>
      <c r="B41" s="19">
        <v>11453.84</v>
      </c>
      <c r="C41" s="140">
        <v>14825.610000000004</v>
      </c>
      <c r="D41" s="247">
        <f t="shared" si="19"/>
        <v>0.11847511480992723</v>
      </c>
      <c r="E41" s="215">
        <f t="shared" si="20"/>
        <v>0.15636153814189183</v>
      </c>
      <c r="F41" s="52">
        <f t="shared" si="25"/>
        <v>0.29437900302431358</v>
      </c>
      <c r="H41" s="19">
        <v>2338.7800000000002</v>
      </c>
      <c r="I41" s="140">
        <v>2931.1069999999995</v>
      </c>
      <c r="J41" s="247">
        <f t="shared" si="21"/>
        <v>0.10006070093060498</v>
      </c>
      <c r="K41" s="215">
        <f t="shared" si="22"/>
        <v>0.13094341802381296</v>
      </c>
      <c r="L41" s="52">
        <f t="shared" si="26"/>
        <v>0.2532632398087889</v>
      </c>
      <c r="N41" s="27">
        <f t="shared" si="23"/>
        <v>2.0419178197006422</v>
      </c>
      <c r="O41" s="152">
        <f t="shared" si="24"/>
        <v>1.9770565932868858</v>
      </c>
      <c r="P41" s="52">
        <f t="shared" si="8"/>
        <v>-3.176485644425471E-2</v>
      </c>
    </row>
    <row r="42" spans="1:16" ht="20.100000000000001" customHeight="1" x14ac:dyDescent="0.25">
      <c r="A42" s="38" t="s">
        <v>173</v>
      </c>
      <c r="B42" s="19">
        <v>11374.630000000001</v>
      </c>
      <c r="C42" s="140">
        <v>10560.320000000002</v>
      </c>
      <c r="D42" s="247">
        <f t="shared" si="19"/>
        <v>0.11765579012544637</v>
      </c>
      <c r="E42" s="215">
        <f t="shared" si="20"/>
        <v>0.11137672436213976</v>
      </c>
      <c r="F42" s="52">
        <f t="shared" si="25"/>
        <v>-7.159002095013195E-2</v>
      </c>
      <c r="H42" s="19">
        <v>2794.7089999999998</v>
      </c>
      <c r="I42" s="140">
        <v>2405.1189999999997</v>
      </c>
      <c r="J42" s="247">
        <f t="shared" si="21"/>
        <v>0.11956684315629092</v>
      </c>
      <c r="K42" s="215">
        <f t="shared" si="22"/>
        <v>0.10744558373816274</v>
      </c>
      <c r="L42" s="52">
        <f t="shared" si="26"/>
        <v>-0.13940270704391769</v>
      </c>
      <c r="N42" s="27">
        <f t="shared" si="23"/>
        <v>2.4569669518920612</v>
      </c>
      <c r="O42" s="152">
        <f t="shared" si="24"/>
        <v>2.2775057952789304</v>
      </c>
      <c r="P42" s="52">
        <f t="shared" si="8"/>
        <v>-7.3041746237136537E-2</v>
      </c>
    </row>
    <row r="43" spans="1:16" ht="20.100000000000001" customHeight="1" x14ac:dyDescent="0.25">
      <c r="A43" s="38" t="s">
        <v>171</v>
      </c>
      <c r="B43" s="19">
        <v>7285.48</v>
      </c>
      <c r="C43" s="140">
        <v>7765.33</v>
      </c>
      <c r="D43" s="247">
        <f t="shared" si="19"/>
        <v>7.5358838559420119E-2</v>
      </c>
      <c r="E43" s="215">
        <f t="shared" si="20"/>
        <v>8.1898751078665663E-2</v>
      </c>
      <c r="F43" s="52">
        <f t="shared" si="25"/>
        <v>6.5863882681717667E-2</v>
      </c>
      <c r="H43" s="19">
        <v>2072.9409999999998</v>
      </c>
      <c r="I43" s="140">
        <v>2165.0210000000002</v>
      </c>
      <c r="J43" s="247">
        <f t="shared" si="21"/>
        <v>8.8687234133945553E-2</v>
      </c>
      <c r="K43" s="215">
        <f t="shared" si="22"/>
        <v>9.6719515812057899E-2</v>
      </c>
      <c r="L43" s="52">
        <f t="shared" si="26"/>
        <v>4.4419981080021279E-2</v>
      </c>
      <c r="N43" s="27">
        <f t="shared" si="23"/>
        <v>2.8453046333254637</v>
      </c>
      <c r="O43" s="152">
        <f t="shared" si="24"/>
        <v>2.7880605202869679</v>
      </c>
      <c r="P43" s="52">
        <f t="shared" ref="P43:P50" si="27">(O43-N43)/N43</f>
        <v>-2.0118799360893534E-2</v>
      </c>
    </row>
    <row r="44" spans="1:16" ht="20.100000000000001" customHeight="1" x14ac:dyDescent="0.25">
      <c r="A44" s="38" t="s">
        <v>166</v>
      </c>
      <c r="B44" s="19">
        <v>6064.329999999999</v>
      </c>
      <c r="C44" s="140">
        <v>5977.76</v>
      </c>
      <c r="D44" s="247">
        <f t="shared" si="19"/>
        <v>6.2727626105767667E-2</v>
      </c>
      <c r="E44" s="215">
        <f t="shared" si="20"/>
        <v>6.3045753142236649E-2</v>
      </c>
      <c r="F44" s="52">
        <f t="shared" ref="F44:F55" si="28">(C44-B44)/B44</f>
        <v>-1.4275278555091628E-2</v>
      </c>
      <c r="H44" s="19">
        <v>1170.934</v>
      </c>
      <c r="I44" s="140">
        <v>1232.7310000000002</v>
      </c>
      <c r="J44" s="247">
        <f t="shared" si="21"/>
        <v>5.0096407863705436E-2</v>
      </c>
      <c r="K44" s="215">
        <f t="shared" si="22"/>
        <v>5.5070664647832036E-2</v>
      </c>
      <c r="L44" s="52">
        <f t="shared" ref="L44:L55" si="29">(I44-H44)/H44</f>
        <v>5.2775818278400194E-2</v>
      </c>
      <c r="N44" s="27">
        <f t="shared" si="23"/>
        <v>1.9308546863379799</v>
      </c>
      <c r="O44" s="152">
        <f t="shared" si="24"/>
        <v>2.0621955381279946</v>
      </c>
      <c r="P44" s="52">
        <f t="shared" si="27"/>
        <v>6.8022131711585804E-2</v>
      </c>
    </row>
    <row r="45" spans="1:16" ht="20.100000000000001" customHeight="1" x14ac:dyDescent="0.25">
      <c r="A45" s="38" t="s">
        <v>175</v>
      </c>
      <c r="B45" s="19">
        <v>3058.4199999999996</v>
      </c>
      <c r="C45" s="140">
        <v>3450.68</v>
      </c>
      <c r="D45" s="247">
        <f t="shared" si="19"/>
        <v>3.1635386965155582E-2</v>
      </c>
      <c r="E45" s="215">
        <f t="shared" si="20"/>
        <v>3.6393351264161343E-2</v>
      </c>
      <c r="F45" s="52">
        <f t="shared" si="28"/>
        <v>0.12825576604913658</v>
      </c>
      <c r="H45" s="19">
        <v>840.06799999999998</v>
      </c>
      <c r="I45" s="140">
        <v>920.5569999999999</v>
      </c>
      <c r="J45" s="247">
        <f t="shared" si="21"/>
        <v>3.5940872125369401E-2</v>
      </c>
      <c r="K45" s="215">
        <f t="shared" si="22"/>
        <v>4.112469454910625E-2</v>
      </c>
      <c r="L45" s="52">
        <f t="shared" si="29"/>
        <v>9.5812481846707556E-2</v>
      </c>
      <c r="N45" s="27">
        <f t="shared" si="23"/>
        <v>2.7467385120421661</v>
      </c>
      <c r="O45" s="152">
        <f t="shared" si="24"/>
        <v>2.6677553409762709</v>
      </c>
      <c r="P45" s="52">
        <f t="shared" si="27"/>
        <v>-2.8755256723426593E-2</v>
      </c>
    </row>
    <row r="46" spans="1:16" ht="20.100000000000001" customHeight="1" x14ac:dyDescent="0.25">
      <c r="A46" s="38" t="s">
        <v>183</v>
      </c>
      <c r="B46" s="19">
        <v>2604.9300000000003</v>
      </c>
      <c r="C46" s="140">
        <v>2777.87</v>
      </c>
      <c r="D46" s="247">
        <f t="shared" si="19"/>
        <v>2.6944621264294227E-2</v>
      </c>
      <c r="E46" s="215">
        <f t="shared" si="20"/>
        <v>2.9297413459427091E-2</v>
      </c>
      <c r="F46" s="52">
        <f t="shared" si="28"/>
        <v>6.6389499909786279E-2</v>
      </c>
      <c r="H46" s="19">
        <v>778.27600000000018</v>
      </c>
      <c r="I46" s="140">
        <v>818.75000000000011</v>
      </c>
      <c r="J46" s="247">
        <f t="shared" si="21"/>
        <v>3.3297207123999494E-2</v>
      </c>
      <c r="K46" s="215">
        <f t="shared" si="22"/>
        <v>3.6576598366077011E-2</v>
      </c>
      <c r="L46" s="52">
        <f t="shared" si="29"/>
        <v>5.2004687283174506E-2</v>
      </c>
      <c r="N46" s="27">
        <f t="shared" si="23"/>
        <v>2.987704084178846</v>
      </c>
      <c r="O46" s="152">
        <f t="shared" si="24"/>
        <v>2.947402146248745</v>
      </c>
      <c r="P46" s="52">
        <f t="shared" si="27"/>
        <v>-1.3489266940296006E-2</v>
      </c>
    </row>
    <row r="47" spans="1:16" ht="20.100000000000001" customHeight="1" x14ac:dyDescent="0.25">
      <c r="A47" s="38" t="s">
        <v>178</v>
      </c>
      <c r="B47" s="19">
        <v>2145.2399999999998</v>
      </c>
      <c r="C47" s="140">
        <v>2720.8599999999997</v>
      </c>
      <c r="D47" s="247">
        <f t="shared" si="19"/>
        <v>2.2189724607192721E-2</v>
      </c>
      <c r="E47" s="215">
        <f t="shared" si="20"/>
        <v>2.8696145026663161E-2</v>
      </c>
      <c r="F47" s="52">
        <f t="shared" si="28"/>
        <v>0.26832429005612424</v>
      </c>
      <c r="H47" s="19">
        <v>562.75500000000011</v>
      </c>
      <c r="I47" s="140">
        <v>622.5390000000001</v>
      </c>
      <c r="J47" s="247">
        <f t="shared" si="21"/>
        <v>2.4076509869334701E-2</v>
      </c>
      <c r="K47" s="215">
        <f t="shared" si="22"/>
        <v>2.7811125459809728E-2</v>
      </c>
      <c r="L47" s="52">
        <f t="shared" si="29"/>
        <v>0.10623450702348265</v>
      </c>
      <c r="N47" s="27">
        <f t="shared" si="23"/>
        <v>2.6232729205123912</v>
      </c>
      <c r="O47" s="152">
        <f t="shared" si="24"/>
        <v>2.2880229045228355</v>
      </c>
      <c r="P47" s="52">
        <f t="shared" si="27"/>
        <v>-0.12779837483477433</v>
      </c>
    </row>
    <row r="48" spans="1:16" ht="20.100000000000001" customHeight="1" x14ac:dyDescent="0.25">
      <c r="A48" s="38" t="s">
        <v>186</v>
      </c>
      <c r="B48" s="19">
        <v>1560.8200000000002</v>
      </c>
      <c r="C48" s="140">
        <v>1457.6299999999999</v>
      </c>
      <c r="D48" s="247">
        <f t="shared" si="19"/>
        <v>1.6144657922376307E-2</v>
      </c>
      <c r="E48" s="215">
        <f t="shared" si="20"/>
        <v>1.5373213570420758E-2</v>
      </c>
      <c r="F48" s="52">
        <f t="shared" si="28"/>
        <v>-6.6112684358222137E-2</v>
      </c>
      <c r="H48" s="19">
        <v>393.55799999999999</v>
      </c>
      <c r="I48" s="140">
        <v>354.81299999999993</v>
      </c>
      <c r="J48" s="247">
        <f t="shared" si="21"/>
        <v>1.6837705699914926E-2</v>
      </c>
      <c r="K48" s="215">
        <f t="shared" si="22"/>
        <v>1.5850812331069164E-2</v>
      </c>
      <c r="L48" s="52">
        <f t="shared" si="29"/>
        <v>-9.8448005122497989E-2</v>
      </c>
      <c r="N48" s="27">
        <f t="shared" si="23"/>
        <v>2.5214822977665587</v>
      </c>
      <c r="O48" s="152">
        <f t="shared" si="24"/>
        <v>2.434177397556307</v>
      </c>
      <c r="P48" s="52">
        <f t="shared" si="27"/>
        <v>-3.4624435114053095E-2</v>
      </c>
    </row>
    <row r="49" spans="1:16" ht="20.100000000000001" customHeight="1" x14ac:dyDescent="0.25">
      <c r="A49" s="38" t="s">
        <v>180</v>
      </c>
      <c r="B49" s="19">
        <v>2902.27</v>
      </c>
      <c r="C49" s="140">
        <v>1099.96</v>
      </c>
      <c r="D49" s="247">
        <f t="shared" si="19"/>
        <v>3.0020217801139837E-2</v>
      </c>
      <c r="E49" s="215">
        <f t="shared" si="20"/>
        <v>1.160096869501864E-2</v>
      </c>
      <c r="F49" s="52">
        <f t="shared" si="28"/>
        <v>-0.62100011370410058</v>
      </c>
      <c r="H49" s="19">
        <v>756.05200000000013</v>
      </c>
      <c r="I49" s="140">
        <v>293.78899999999999</v>
      </c>
      <c r="J49" s="247">
        <f t="shared" si="21"/>
        <v>3.2346391306572554E-2</v>
      </c>
      <c r="K49" s="215">
        <f t="shared" si="22"/>
        <v>1.3124643978468881E-2</v>
      </c>
      <c r="L49" s="52">
        <f t="shared" si="29"/>
        <v>-0.61141693957558485</v>
      </c>
      <c r="N49" s="27">
        <f t="shared" ref="N49" si="30">(H49/B49)*10</f>
        <v>2.6050367470979618</v>
      </c>
      <c r="O49" s="152">
        <f t="shared" ref="O49" si="31">(I49/C49)*10</f>
        <v>2.6709062147714464</v>
      </c>
      <c r="P49" s="52">
        <f t="shared" ref="P49" si="32">(O49-N49)/N49</f>
        <v>2.528542745005952E-2</v>
      </c>
    </row>
    <row r="50" spans="1:16" ht="20.100000000000001" customHeight="1" x14ac:dyDescent="0.25">
      <c r="A50" s="38" t="s">
        <v>190</v>
      </c>
      <c r="B50" s="19">
        <v>1712.4</v>
      </c>
      <c r="C50" s="140">
        <v>608.05000000000007</v>
      </c>
      <c r="D50" s="247">
        <f t="shared" si="19"/>
        <v>1.7712556365421499E-2</v>
      </c>
      <c r="E50" s="215">
        <f t="shared" si="20"/>
        <v>6.412932302089243E-3</v>
      </c>
      <c r="F50" s="52">
        <f t="shared" si="28"/>
        <v>-0.64491357159542151</v>
      </c>
      <c r="H50" s="19">
        <v>475.55699999999996</v>
      </c>
      <c r="I50" s="140">
        <v>146.68199999999999</v>
      </c>
      <c r="J50" s="247">
        <f t="shared" si="21"/>
        <v>2.0345892624554555E-2</v>
      </c>
      <c r="K50" s="215">
        <f t="shared" si="22"/>
        <v>6.5528288262997336E-3</v>
      </c>
      <c r="L50" s="52">
        <f t="shared" si="29"/>
        <v>-0.69155747891419961</v>
      </c>
      <c r="N50" s="27">
        <f t="shared" si="23"/>
        <v>2.7771373510861945</v>
      </c>
      <c r="O50" s="152">
        <f t="shared" si="24"/>
        <v>2.4123345119644761</v>
      </c>
      <c r="P50" s="52">
        <f t="shared" si="27"/>
        <v>-0.13135930744622215</v>
      </c>
    </row>
    <row r="51" spans="1:16" ht="20.100000000000001" customHeight="1" x14ac:dyDescent="0.25">
      <c r="A51" s="38" t="s">
        <v>194</v>
      </c>
      <c r="B51" s="19">
        <v>574.29000000000008</v>
      </c>
      <c r="C51" s="140">
        <v>477.34000000000003</v>
      </c>
      <c r="D51" s="247">
        <f t="shared" si="19"/>
        <v>5.9402849772821273E-3</v>
      </c>
      <c r="E51" s="215">
        <f t="shared" si="20"/>
        <v>5.0343707015529631E-3</v>
      </c>
      <c r="F51" s="52">
        <f t="shared" si="28"/>
        <v>-0.16881714813073539</v>
      </c>
      <c r="H51" s="19">
        <v>124.83799999999999</v>
      </c>
      <c r="I51" s="140">
        <v>102.00200000000001</v>
      </c>
      <c r="J51" s="247">
        <f t="shared" si="21"/>
        <v>5.3409802472976775E-3</v>
      </c>
      <c r="K51" s="215">
        <f t="shared" si="22"/>
        <v>4.556807556075221E-3</v>
      </c>
      <c r="L51" s="52">
        <f t="shared" si="29"/>
        <v>-0.18292507089187576</v>
      </c>
      <c r="N51" s="27">
        <f t="shared" ref="N51" si="33">(H51/B51)*10</f>
        <v>2.173779797663201</v>
      </c>
      <c r="O51" s="152">
        <f t="shared" ref="O51" si="34">(I51/C51)*10</f>
        <v>2.1368835630787282</v>
      </c>
      <c r="P51" s="52">
        <f t="shared" ref="P51" si="35">(O51-N51)/N51</f>
        <v>-1.6973308255112125E-2</v>
      </c>
    </row>
    <row r="52" spans="1:16" ht="20.100000000000001" customHeight="1" x14ac:dyDescent="0.25">
      <c r="A52" s="38" t="s">
        <v>185</v>
      </c>
      <c r="B52" s="19">
        <v>6.1400000000000006</v>
      </c>
      <c r="C52" s="140">
        <v>253.24999999999997</v>
      </c>
      <c r="D52" s="247">
        <f t="shared" si="19"/>
        <v>6.3510334082975958E-5</v>
      </c>
      <c r="E52" s="215">
        <f t="shared" si="20"/>
        <v>2.6709565093398576E-3</v>
      </c>
      <c r="F52" s="52">
        <f t="shared" si="28"/>
        <v>40.245928338762205</v>
      </c>
      <c r="H52" s="19">
        <v>7.0589999999999984</v>
      </c>
      <c r="I52" s="140">
        <v>90.884</v>
      </c>
      <c r="J52" s="247">
        <f t="shared" si="21"/>
        <v>3.0200723790572021E-4</v>
      </c>
      <c r="K52" s="215">
        <f t="shared" si="22"/>
        <v>4.0601252713313492E-3</v>
      </c>
      <c r="L52" s="52">
        <f t="shared" si="29"/>
        <v>11.874911460546823</v>
      </c>
      <c r="N52" s="27">
        <f t="shared" ref="N52:N53" si="36">(H52/B52)*10</f>
        <v>11.496742671009768</v>
      </c>
      <c r="O52" s="152">
        <f t="shared" ref="O52:O53" si="37">(I52/C52)*10</f>
        <v>3.5887068114511358</v>
      </c>
      <c r="P52" s="52">
        <f t="shared" ref="P52:P53" si="38">(O52-N52)/N52</f>
        <v>-0.68785012293086867</v>
      </c>
    </row>
    <row r="53" spans="1:16" ht="20.100000000000001" customHeight="1" x14ac:dyDescent="0.25">
      <c r="A53" s="38" t="s">
        <v>193</v>
      </c>
      <c r="B53" s="19">
        <v>396.23</v>
      </c>
      <c r="C53" s="140">
        <v>386.26000000000005</v>
      </c>
      <c r="D53" s="247">
        <f t="shared" si="19"/>
        <v>4.0984852888758241E-3</v>
      </c>
      <c r="E53" s="215">
        <f t="shared" si="20"/>
        <v>4.0737755628731049E-3</v>
      </c>
      <c r="F53" s="52">
        <f t="shared" si="28"/>
        <v>-2.5162153294803449E-2</v>
      </c>
      <c r="H53" s="19">
        <v>90.591999999999985</v>
      </c>
      <c r="I53" s="140">
        <v>83.477000000000004</v>
      </c>
      <c r="J53" s="247">
        <f t="shared" si="21"/>
        <v>3.8758237280570912E-3</v>
      </c>
      <c r="K53" s="215">
        <f t="shared" si="22"/>
        <v>3.7292271167084093E-3</v>
      </c>
      <c r="L53" s="52">
        <f t="shared" si="29"/>
        <v>-7.853894383610012E-2</v>
      </c>
      <c r="N53" s="27">
        <f t="shared" si="36"/>
        <v>2.2863488377962291</v>
      </c>
      <c r="O53" s="152">
        <f t="shared" si="37"/>
        <v>2.1611608760938226</v>
      </c>
      <c r="P53" s="52">
        <f t="shared" si="38"/>
        <v>-5.4754532481173339E-2</v>
      </c>
    </row>
    <row r="54" spans="1:16" ht="20.100000000000001" customHeight="1" x14ac:dyDescent="0.25">
      <c r="A54" s="38" t="s">
        <v>195</v>
      </c>
      <c r="B54" s="19">
        <v>530.15000000000009</v>
      </c>
      <c r="C54" s="140">
        <v>279.08999999999997</v>
      </c>
      <c r="D54" s="247">
        <f t="shared" si="19"/>
        <v>5.4837139436628183E-3</v>
      </c>
      <c r="E54" s="215">
        <f t="shared" si="20"/>
        <v>2.9434837204014254E-3</v>
      </c>
      <c r="F54" s="52">
        <f t="shared" si="28"/>
        <v>-0.47356408563614083</v>
      </c>
      <c r="H54" s="19">
        <v>135.142</v>
      </c>
      <c r="I54" s="140">
        <v>68.369</v>
      </c>
      <c r="J54" s="247">
        <f t="shared" si="21"/>
        <v>5.7818192584013104E-3</v>
      </c>
      <c r="K54" s="215">
        <f t="shared" si="22"/>
        <v>3.0542967373316868E-3</v>
      </c>
      <c r="L54" s="52">
        <f t="shared" si="29"/>
        <v>-0.49409509996892159</v>
      </c>
      <c r="N54" s="27">
        <f t="shared" ref="N54" si="39">(H54/B54)*10</f>
        <v>2.5491276053946992</v>
      </c>
      <c r="O54" s="152">
        <f t="shared" ref="O54" si="40">(I54/C54)*10</f>
        <v>2.4497115625783801</v>
      </c>
      <c r="P54" s="52">
        <f t="shared" ref="P54" si="41">(O54-N54)/N54</f>
        <v>-3.9000025971993597E-2</v>
      </c>
    </row>
    <row r="55" spans="1:16" ht="20.100000000000001" customHeight="1" x14ac:dyDescent="0.25">
      <c r="A55" s="38" t="s">
        <v>197</v>
      </c>
      <c r="B55" s="19">
        <v>279.16000000000003</v>
      </c>
      <c r="C55" s="140">
        <v>144.19</v>
      </c>
      <c r="D55" s="247">
        <f t="shared" si="19"/>
        <v>2.8875480232253368E-3</v>
      </c>
      <c r="E55" s="215">
        <f t="shared" si="20"/>
        <v>1.5207313685358899E-3</v>
      </c>
      <c r="F55" s="52">
        <f t="shared" si="28"/>
        <v>-0.4834861728041267</v>
      </c>
      <c r="H55" s="19">
        <v>70.329000000000008</v>
      </c>
      <c r="I55" s="140">
        <v>50.79699999999999</v>
      </c>
      <c r="J55" s="247">
        <f t="shared" si="21"/>
        <v>3.0089059405966007E-3</v>
      </c>
      <c r="K55" s="215">
        <f t="shared" si="22"/>
        <v>2.2692903416202908E-3</v>
      </c>
      <c r="L55" s="52">
        <f t="shared" si="29"/>
        <v>-0.27772327204993696</v>
      </c>
      <c r="N55" s="27">
        <f t="shared" ref="N55" si="42">(H55/B55)*10</f>
        <v>2.5193079237713141</v>
      </c>
      <c r="O55" s="152">
        <f t="shared" ref="O55" si="43">(I55/C55)*10</f>
        <v>3.5229211457105203</v>
      </c>
      <c r="P55" s="52">
        <f t="shared" ref="P55" si="44">(O55-N55)/N55</f>
        <v>0.39836862039350596</v>
      </c>
    </row>
    <row r="56" spans="1:16" ht="20.100000000000001" customHeight="1" x14ac:dyDescent="0.25">
      <c r="A56" s="38" t="s">
        <v>214</v>
      </c>
      <c r="B56" s="19">
        <v>12.919999999999998</v>
      </c>
      <c r="C56" s="140">
        <v>170.09000000000003</v>
      </c>
      <c r="D56" s="247">
        <f t="shared" si="19"/>
        <v>1.3364063784235326E-4</v>
      </c>
      <c r="E56" s="215">
        <f t="shared" si="20"/>
        <v>1.7938913827191176E-3</v>
      </c>
      <c r="F56" s="52">
        <f t="shared" ref="F56:F59" si="45">(C56-B56)/B56</f>
        <v>12.164860681114556</v>
      </c>
      <c r="H56" s="19">
        <v>3.1479999999999997</v>
      </c>
      <c r="I56" s="140">
        <v>41</v>
      </c>
      <c r="J56" s="247">
        <f t="shared" si="21"/>
        <v>1.3468179415316721E-4</v>
      </c>
      <c r="K56" s="215">
        <f t="shared" si="22"/>
        <v>1.8316220250493523E-3</v>
      </c>
      <c r="L56" s="52">
        <f t="shared" ref="L56:L59" si="46">(I56-H56)/H56</f>
        <v>12.024142312579418</v>
      </c>
      <c r="N56" s="27">
        <f t="shared" si="23"/>
        <v>2.4365325077399382</v>
      </c>
      <c r="O56" s="152">
        <f t="shared" si="24"/>
        <v>2.4104885648774173</v>
      </c>
      <c r="P56" s="52">
        <f t="shared" ref="P56" si="47">(O56-N56)/N56</f>
        <v>-1.0688937159586121E-2</v>
      </c>
    </row>
    <row r="57" spans="1:16" ht="20.100000000000001" customHeight="1" x14ac:dyDescent="0.25">
      <c r="A57" s="38" t="s">
        <v>191</v>
      </c>
      <c r="B57" s="19">
        <v>85.640000000000015</v>
      </c>
      <c r="C57" s="140">
        <v>61.390000000000008</v>
      </c>
      <c r="D57" s="247">
        <f t="shared" si="19"/>
        <v>8.8583469232346272E-4</v>
      </c>
      <c r="E57" s="215">
        <f t="shared" si="20"/>
        <v>6.4746306064510919E-4</v>
      </c>
      <c r="F57" s="52">
        <f t="shared" si="45"/>
        <v>-0.28316207379729103</v>
      </c>
      <c r="H57" s="19">
        <v>22.916</v>
      </c>
      <c r="I57" s="140">
        <v>16.505000000000003</v>
      </c>
      <c r="J57" s="247">
        <f t="shared" si="21"/>
        <v>9.8042185349872307E-4</v>
      </c>
      <c r="K57" s="215">
        <f t="shared" si="22"/>
        <v>7.3733954935218445E-4</v>
      </c>
      <c r="L57" s="52">
        <f t="shared" si="46"/>
        <v>-0.27976086577064052</v>
      </c>
      <c r="N57" s="27">
        <f t="shared" ref="N57:N59" si="48">(H57/B57)*10</f>
        <v>2.6758524054180284</v>
      </c>
      <c r="O57" s="152">
        <f t="shared" ref="O57:O59" si="49">(I57/C57)*10</f>
        <v>2.688548623554325</v>
      </c>
      <c r="P57" s="52">
        <f t="shared" ref="P57:P59" si="50">(O57-N57)/N57</f>
        <v>4.7447378303039052E-3</v>
      </c>
    </row>
    <row r="58" spans="1:16" ht="20.100000000000001" customHeight="1" x14ac:dyDescent="0.25">
      <c r="A58" s="38" t="s">
        <v>199</v>
      </c>
      <c r="B58" s="19">
        <v>2.14</v>
      </c>
      <c r="C58" s="140">
        <v>43.08</v>
      </c>
      <c r="D58" s="247">
        <f t="shared" si="19"/>
        <v>2.2135523605467189E-5</v>
      </c>
      <c r="E58" s="215">
        <f t="shared" si="20"/>
        <v>4.5435264135186998E-4</v>
      </c>
      <c r="F58" s="52">
        <f t="shared" si="45"/>
        <v>19.130841121495326</v>
      </c>
      <c r="H58" s="19">
        <v>1.679</v>
      </c>
      <c r="I58" s="140">
        <v>15.982999999999999</v>
      </c>
      <c r="J58" s="247">
        <f t="shared" si="21"/>
        <v>7.1833142434297268E-5</v>
      </c>
      <c r="K58" s="215">
        <f t="shared" si="22"/>
        <v>7.1401987381375105E-4</v>
      </c>
      <c r="L58" s="52">
        <f t="shared" si="46"/>
        <v>8.5193567599761746</v>
      </c>
      <c r="N58" s="27">
        <f t="shared" ref="N58" si="51">(H58/B58)*10</f>
        <v>7.8457943925233646</v>
      </c>
      <c r="O58" s="152">
        <f t="shared" ref="O58" si="52">(I58/C58)*10</f>
        <v>3.7100742804085423</v>
      </c>
      <c r="P58" s="52">
        <f t="shared" ref="P58" si="53">(O58-N58)/N58</f>
        <v>-0.52712573197889934</v>
      </c>
    </row>
    <row r="59" spans="1:16" ht="20.100000000000001" customHeight="1" x14ac:dyDescent="0.25">
      <c r="A59" s="38" t="s">
        <v>217</v>
      </c>
      <c r="B59" s="19">
        <v>4.8899999999999997</v>
      </c>
      <c r="C59" s="140">
        <v>49.17</v>
      </c>
      <c r="D59" s="247">
        <f t="shared" si="19"/>
        <v>5.0580705808754453E-5</v>
      </c>
      <c r="E59" s="215">
        <f t="shared" si="20"/>
        <v>5.1858215820035859E-4</v>
      </c>
      <c r="F59" s="52">
        <f t="shared" si="45"/>
        <v>9.0552147239263814</v>
      </c>
      <c r="H59" s="19">
        <v>2.0310000000000001</v>
      </c>
      <c r="I59" s="140">
        <v>13.292</v>
      </c>
      <c r="J59" s="247">
        <f t="shared" si="21"/>
        <v>8.6892860204918249E-5</v>
      </c>
      <c r="K59" s="215">
        <f t="shared" si="22"/>
        <v>5.9380292577941433E-4</v>
      </c>
      <c r="L59" s="52">
        <f t="shared" si="46"/>
        <v>5.5445593303791227</v>
      </c>
      <c r="N59" s="27">
        <f t="shared" si="48"/>
        <v>4.1533742331288348</v>
      </c>
      <c r="O59" s="152">
        <f t="shared" si="49"/>
        <v>2.7032743542810653</v>
      </c>
      <c r="P59" s="52">
        <f t="shared" si="50"/>
        <v>-0.34913778471519408</v>
      </c>
    </row>
    <row r="60" spans="1:16" ht="20.100000000000001" customHeight="1" x14ac:dyDescent="0.25">
      <c r="A60" s="38" t="s">
        <v>192</v>
      </c>
      <c r="B60" s="19">
        <v>45.74</v>
      </c>
      <c r="C60" s="140">
        <v>33.86</v>
      </c>
      <c r="D60" s="247">
        <f t="shared" si="19"/>
        <v>4.7312095781031267E-4</v>
      </c>
      <c r="E60" s="215">
        <f t="shared" si="20"/>
        <v>3.5711189499011882E-4</v>
      </c>
      <c r="F60" s="52">
        <f t="shared" ref="F60:F61" si="54">(C60-B60)/B60</f>
        <v>-0.25972890249234809</v>
      </c>
      <c r="H60" s="19">
        <v>18.440999999999999</v>
      </c>
      <c r="I60" s="140">
        <v>12.242000000000001</v>
      </c>
      <c r="J60" s="247">
        <f t="shared" si="21"/>
        <v>7.8896663468187953E-4</v>
      </c>
      <c r="K60" s="215">
        <f t="shared" si="22"/>
        <v>5.4689553245497978E-4</v>
      </c>
      <c r="L60" s="52">
        <f t="shared" ref="L60:L61" si="55">(I60-H60)/H60</f>
        <v>-0.33615313703161426</v>
      </c>
      <c r="N60" s="27">
        <f t="shared" ref="N60:N61" si="56">(H60/B60)*10</f>
        <v>4.0317009182334935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87.700000000011642</v>
      </c>
      <c r="C61" s="140">
        <f>C62-SUM(C39:C60)</f>
        <v>45.519999999989523</v>
      </c>
      <c r="D61" s="247">
        <f t="shared" si="19"/>
        <v>9.0714271971949992E-4</v>
      </c>
      <c r="E61" s="215">
        <f t="shared" si="20"/>
        <v>4.8008663496593228E-4</v>
      </c>
      <c r="F61" s="52">
        <f t="shared" si="54"/>
        <v>-0.48095781071854643</v>
      </c>
      <c r="H61" s="19">
        <f>H62-SUM(H39:H60)</f>
        <v>21.961999999999534</v>
      </c>
      <c r="I61" s="140">
        <f>I62-SUM(I39:I60)</f>
        <v>13.634000000001834</v>
      </c>
      <c r="J61" s="247">
        <f t="shared" si="21"/>
        <v>9.3960659567719057E-4</v>
      </c>
      <c r="K61" s="215">
        <f t="shared" si="22"/>
        <v>6.0908133389088362E-4</v>
      </c>
      <c r="L61" s="52">
        <f t="shared" si="55"/>
        <v>-0.37920043711856283</v>
      </c>
      <c r="N61" s="27">
        <f t="shared" si="56"/>
        <v>2.5042189281638105</v>
      </c>
      <c r="O61" s="152">
        <f t="shared" ref="O61" si="58">(I61/C61)*10</f>
        <v>2.9951669595792998</v>
      </c>
      <c r="P61" s="52">
        <f t="shared" si="57"/>
        <v>0.19604836697543501</v>
      </c>
    </row>
    <row r="62" spans="1:16" ht="26.25" customHeight="1" thickBot="1" x14ac:dyDescent="0.3">
      <c r="A62" s="12" t="s">
        <v>18</v>
      </c>
      <c r="B62" s="17">
        <v>96677.18</v>
      </c>
      <c r="C62" s="145">
        <v>94816.219999999987</v>
      </c>
      <c r="D62" s="253">
        <f>SUM(D39:D61)</f>
        <v>1.0000000000000002</v>
      </c>
      <c r="E62" s="254">
        <f>SUM(E39:E61)</f>
        <v>1.0000000000000002</v>
      </c>
      <c r="F62" s="57">
        <f t="shared" si="25"/>
        <v>-1.9249216826556243E-2</v>
      </c>
      <c r="G62" s="1"/>
      <c r="H62" s="17">
        <v>23373.612000000005</v>
      </c>
      <c r="I62" s="145">
        <v>22384.530999999999</v>
      </c>
      <c r="J62" s="253">
        <f>SUM(J39:J61)</f>
        <v>0.99999999999999978</v>
      </c>
      <c r="K62" s="254">
        <f>SUM(K39:K61)</f>
        <v>1.0000000000000002</v>
      </c>
      <c r="L62" s="57">
        <f t="shared" si="26"/>
        <v>-4.2316138387169487E-2</v>
      </c>
      <c r="M62" s="1"/>
      <c r="N62" s="29">
        <f t="shared" si="23"/>
        <v>2.4176969166870617</v>
      </c>
      <c r="O62" s="146">
        <f t="shared" si="24"/>
        <v>2.3608335156157882</v>
      </c>
      <c r="P62" s="57">
        <f t="shared" si="8"/>
        <v>-2.3519656528822722E-2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168</v>
      </c>
      <c r="B68" s="39">
        <v>31194.180000000004</v>
      </c>
      <c r="C68" s="147">
        <v>33273.269999999997</v>
      </c>
      <c r="D68" s="247">
        <f>B68/$B$96</f>
        <v>0.2230952372438306</v>
      </c>
      <c r="E68" s="246">
        <f>C68/$C$96</f>
        <v>0.21378752238380186</v>
      </c>
      <c r="F68" s="61">
        <f t="shared" ref="F68:F76" si="59">(C68-B68)/B68</f>
        <v>6.6649932775921419E-2</v>
      </c>
      <c r="H68" s="19">
        <v>8071.56</v>
      </c>
      <c r="I68" s="147">
        <v>8752.2249999999985</v>
      </c>
      <c r="J68" s="261">
        <f>H68/$H$96</f>
        <v>0.21470197092896015</v>
      </c>
      <c r="K68" s="246">
        <f>I68/$I$96</f>
        <v>0.20920637860351823</v>
      </c>
      <c r="L68" s="61">
        <f t="shared" ref="L68:L76" si="60">(I68-H68)/H68</f>
        <v>8.4328803849565398E-2</v>
      </c>
      <c r="N68" s="41">
        <f t="shared" ref="N68:N96" si="61">(H68/B68)*10</f>
        <v>2.5875211337499495</v>
      </c>
      <c r="O68" s="149">
        <f t="shared" ref="O68:O96" si="62">(I68/C68)*10</f>
        <v>2.6304072307891593</v>
      </c>
      <c r="P68" s="61">
        <f t="shared" si="8"/>
        <v>1.6574201647990925E-2</v>
      </c>
    </row>
    <row r="69" spans="1:16" ht="20.100000000000001" customHeight="1" x14ac:dyDescent="0.25">
      <c r="A69" s="38" t="s">
        <v>167</v>
      </c>
      <c r="B69" s="19">
        <v>24158.349999999991</v>
      </c>
      <c r="C69" s="140">
        <v>26115.199999999997</v>
      </c>
      <c r="D69" s="247">
        <f t="shared" ref="D69:D95" si="63">B69/$B$96</f>
        <v>0.17277623020286131</v>
      </c>
      <c r="E69" s="215">
        <f t="shared" ref="E69:E95" si="64">C69/$C$96</f>
        <v>0.16779546779013491</v>
      </c>
      <c r="F69" s="52">
        <f t="shared" si="59"/>
        <v>8.1000978957586359E-2</v>
      </c>
      <c r="H69" s="19">
        <v>6364.3130000000001</v>
      </c>
      <c r="I69" s="140">
        <v>6890.415</v>
      </c>
      <c r="J69" s="262">
        <f t="shared" ref="J69:J95" si="65">H69/$H$96</f>
        <v>0.16928952330265812</v>
      </c>
      <c r="K69" s="215">
        <f t="shared" ref="K69:K96" si="66">I69/$I$96</f>
        <v>0.16470312054653088</v>
      </c>
      <c r="L69" s="52">
        <f t="shared" si="60"/>
        <v>8.2664381842942017E-2</v>
      </c>
      <c r="N69" s="40">
        <f t="shared" si="61"/>
        <v>2.6344154298617255</v>
      </c>
      <c r="O69" s="143">
        <f t="shared" si="62"/>
        <v>2.6384691673814489</v>
      </c>
      <c r="P69" s="52">
        <f t="shared" si="8"/>
        <v>1.538761682676657E-3</v>
      </c>
    </row>
    <row r="70" spans="1:16" ht="20.100000000000001" customHeight="1" x14ac:dyDescent="0.25">
      <c r="A70" s="38" t="s">
        <v>169</v>
      </c>
      <c r="B70" s="19">
        <v>23190.830000000005</v>
      </c>
      <c r="C70" s="140">
        <v>24592.440000000002</v>
      </c>
      <c r="D70" s="247">
        <f t="shared" si="63"/>
        <v>0.16585669893330565</v>
      </c>
      <c r="E70" s="215">
        <f t="shared" si="64"/>
        <v>0.15801142529641077</v>
      </c>
      <c r="F70" s="52">
        <f t="shared" si="59"/>
        <v>6.0438112823042407E-2</v>
      </c>
      <c r="H70" s="19">
        <v>5824.4219999999996</v>
      </c>
      <c r="I70" s="140">
        <v>6289.8460000000014</v>
      </c>
      <c r="J70" s="262">
        <f t="shared" si="65"/>
        <v>0.15492852471170329</v>
      </c>
      <c r="K70" s="215">
        <f t="shared" si="66"/>
        <v>0.15034758631477427</v>
      </c>
      <c r="L70" s="52">
        <f t="shared" si="60"/>
        <v>7.9909045052024355E-2</v>
      </c>
      <c r="N70" s="40">
        <f t="shared" si="61"/>
        <v>2.5115194238412331</v>
      </c>
      <c r="O70" s="143">
        <f t="shared" si="62"/>
        <v>2.5576339720662129</v>
      </c>
      <c r="P70" s="52">
        <f t="shared" si="8"/>
        <v>1.8361215042665344E-2</v>
      </c>
    </row>
    <row r="71" spans="1:16" ht="20.100000000000001" customHeight="1" x14ac:dyDescent="0.25">
      <c r="A71" s="38" t="s">
        <v>170</v>
      </c>
      <c r="B71" s="19">
        <v>11785.47</v>
      </c>
      <c r="C71" s="140">
        <v>13328.619999999999</v>
      </c>
      <c r="D71" s="247">
        <f t="shared" si="63"/>
        <v>8.4287589084888523E-2</v>
      </c>
      <c r="E71" s="215">
        <f t="shared" si="64"/>
        <v>8.5639092478592846E-2</v>
      </c>
      <c r="F71" s="52">
        <f t="shared" si="59"/>
        <v>0.13093665335366342</v>
      </c>
      <c r="H71" s="19">
        <v>3473.1330000000003</v>
      </c>
      <c r="I71" s="140">
        <v>4280.21</v>
      </c>
      <c r="J71" s="262">
        <f t="shared" si="65"/>
        <v>9.2384681573129873E-2</v>
      </c>
      <c r="K71" s="215">
        <f t="shared" si="66"/>
        <v>0.10231081053818485</v>
      </c>
      <c r="L71" s="52">
        <f t="shared" si="60"/>
        <v>0.23237722252502271</v>
      </c>
      <c r="N71" s="40">
        <f t="shared" si="61"/>
        <v>2.9469618097538754</v>
      </c>
      <c r="O71" s="143">
        <f t="shared" si="62"/>
        <v>3.2112926919666105</v>
      </c>
      <c r="P71" s="52">
        <f t="shared" si="8"/>
        <v>8.9696066415876435E-2</v>
      </c>
    </row>
    <row r="72" spans="1:16" ht="20.100000000000001" customHeight="1" x14ac:dyDescent="0.25">
      <c r="A72" s="38" t="s">
        <v>172</v>
      </c>
      <c r="B72" s="19">
        <v>5031.7100000000009</v>
      </c>
      <c r="C72" s="140">
        <v>14752.089999999998</v>
      </c>
      <c r="D72" s="247">
        <f t="shared" si="63"/>
        <v>3.5985896606102644E-2</v>
      </c>
      <c r="E72" s="215">
        <f t="shared" si="64"/>
        <v>9.4785176542096991E-2</v>
      </c>
      <c r="F72" s="52">
        <f t="shared" si="59"/>
        <v>1.931824369846433</v>
      </c>
      <c r="H72" s="19">
        <v>1200.1760000000002</v>
      </c>
      <c r="I72" s="140">
        <v>3172.8669999999997</v>
      </c>
      <c r="J72" s="262">
        <f t="shared" si="65"/>
        <v>3.1924454834212433E-2</v>
      </c>
      <c r="K72" s="215">
        <f t="shared" si="66"/>
        <v>7.5841744797535388E-2</v>
      </c>
      <c r="L72" s="52">
        <f t="shared" si="60"/>
        <v>1.6436680953460154</v>
      </c>
      <c r="N72" s="40">
        <f t="shared" si="61"/>
        <v>2.3852249036609816</v>
      </c>
      <c r="O72" s="143">
        <f t="shared" si="62"/>
        <v>2.1507915149649985</v>
      </c>
      <c r="P72" s="52">
        <f t="shared" ref="P72:P76" si="67">(O72-N72)/N72</f>
        <v>-9.8285653623757283E-2</v>
      </c>
    </row>
    <row r="73" spans="1:16" ht="20.100000000000001" customHeight="1" x14ac:dyDescent="0.25">
      <c r="A73" s="38" t="s">
        <v>177</v>
      </c>
      <c r="B73" s="19">
        <v>6768.0599999999995</v>
      </c>
      <c r="C73" s="140">
        <v>5783.9999999999982</v>
      </c>
      <c r="D73" s="247">
        <f t="shared" si="63"/>
        <v>4.840396354000906E-2</v>
      </c>
      <c r="E73" s="215">
        <f t="shared" si="64"/>
        <v>3.7163375570477733E-2</v>
      </c>
      <c r="F73" s="52">
        <f t="shared" si="59"/>
        <v>-0.14539764718397907</v>
      </c>
      <c r="H73" s="19">
        <v>2600.3500000000004</v>
      </c>
      <c r="I73" s="140">
        <v>2054.7610000000004</v>
      </c>
      <c r="J73" s="262">
        <f t="shared" si="65"/>
        <v>6.9168818680047178E-2</v>
      </c>
      <c r="K73" s="215">
        <f t="shared" si="66"/>
        <v>4.9115408676735785E-2</v>
      </c>
      <c r="L73" s="52">
        <f t="shared" si="60"/>
        <v>-0.20981367892783659</v>
      </c>
      <c r="N73" s="40">
        <f t="shared" ref="N73" si="68">(H73/B73)*10</f>
        <v>3.8420906434044619</v>
      </c>
      <c r="O73" s="143">
        <f t="shared" ref="O73" si="69">(I73/C73)*10</f>
        <v>3.5524913554633493</v>
      </c>
      <c r="P73" s="52">
        <f t="shared" ref="P73" si="70">(O73-N73)/N73</f>
        <v>-7.5375443949573198E-2</v>
      </c>
    </row>
    <row r="74" spans="1:16" ht="20.100000000000001" customHeight="1" x14ac:dyDescent="0.25">
      <c r="A74" s="38" t="s">
        <v>182</v>
      </c>
      <c r="B74" s="19">
        <v>8257.9600000000009</v>
      </c>
      <c r="C74" s="140">
        <v>8528.6400000000012</v>
      </c>
      <c r="D74" s="247">
        <f t="shared" si="63"/>
        <v>5.9059463827869918E-2</v>
      </c>
      <c r="E74" s="215">
        <f t="shared" si="64"/>
        <v>5.4798245405497818E-2</v>
      </c>
      <c r="F74" s="52">
        <f t="shared" si="59"/>
        <v>3.2778071097462357E-2</v>
      </c>
      <c r="H74" s="19">
        <v>1884.2299999999998</v>
      </c>
      <c r="I74" s="140">
        <v>1927.5159999999996</v>
      </c>
      <c r="J74" s="262">
        <f t="shared" si="65"/>
        <v>5.0120161986465378E-2</v>
      </c>
      <c r="K74" s="215">
        <f t="shared" si="66"/>
        <v>4.6073843172489172E-2</v>
      </c>
      <c r="L74" s="52">
        <f t="shared" si="60"/>
        <v>2.2972779331610172E-2</v>
      </c>
      <c r="N74" s="40">
        <f t="shared" si="61"/>
        <v>2.2817136435633008</v>
      </c>
      <c r="O74" s="143">
        <f t="shared" si="62"/>
        <v>2.2600508404622537</v>
      </c>
      <c r="P74" s="52">
        <f t="shared" si="67"/>
        <v>-9.4940936879426979E-3</v>
      </c>
    </row>
    <row r="75" spans="1:16" ht="20.100000000000001" customHeight="1" x14ac:dyDescent="0.25">
      <c r="A75" s="38" t="s">
        <v>176</v>
      </c>
      <c r="B75" s="19">
        <v>7629.829999999999</v>
      </c>
      <c r="C75" s="140">
        <v>4474.12</v>
      </c>
      <c r="D75" s="247">
        <f t="shared" si="63"/>
        <v>5.4567189584085733E-2</v>
      </c>
      <c r="E75" s="215">
        <f t="shared" si="64"/>
        <v>2.8747130343600602E-2</v>
      </c>
      <c r="F75" s="52">
        <f t="shared" si="59"/>
        <v>-0.4136016136663595</v>
      </c>
      <c r="H75" s="19">
        <v>2010.2829999999999</v>
      </c>
      <c r="I75" s="140">
        <v>1249.0700000000002</v>
      </c>
      <c r="J75" s="262">
        <f t="shared" si="65"/>
        <v>5.3473147969535346E-2</v>
      </c>
      <c r="K75" s="215">
        <f t="shared" si="66"/>
        <v>2.9856797708273791E-2</v>
      </c>
      <c r="L75" s="52">
        <f t="shared" si="60"/>
        <v>-0.37865962155577088</v>
      </c>
      <c r="N75" s="40">
        <f t="shared" si="61"/>
        <v>2.6347677471188744</v>
      </c>
      <c r="O75" s="143">
        <f t="shared" si="62"/>
        <v>2.7917668725917055</v>
      </c>
      <c r="P75" s="52">
        <f t="shared" si="67"/>
        <v>5.9587462934640095E-2</v>
      </c>
    </row>
    <row r="76" spans="1:16" ht="20.100000000000001" customHeight="1" x14ac:dyDescent="0.25">
      <c r="A76" s="38" t="s">
        <v>188</v>
      </c>
      <c r="B76" s="19">
        <v>2286.25</v>
      </c>
      <c r="C76" s="140">
        <v>3056.6299999999997</v>
      </c>
      <c r="D76" s="247">
        <f t="shared" si="63"/>
        <v>1.6350854106397656E-2</v>
      </c>
      <c r="E76" s="215">
        <f t="shared" si="64"/>
        <v>1.9639468995503003E-2</v>
      </c>
      <c r="F76" s="52">
        <f t="shared" si="59"/>
        <v>0.33696227446692167</v>
      </c>
      <c r="H76" s="19">
        <v>769.6400000000001</v>
      </c>
      <c r="I76" s="140">
        <v>942.62200000000007</v>
      </c>
      <c r="J76" s="262">
        <f t="shared" si="65"/>
        <v>2.0472278581310788E-2</v>
      </c>
      <c r="K76" s="215">
        <f t="shared" si="66"/>
        <v>2.2531703082588211E-2</v>
      </c>
      <c r="L76" s="52">
        <f t="shared" si="60"/>
        <v>0.22475702926043339</v>
      </c>
      <c r="N76" s="40">
        <f t="shared" si="61"/>
        <v>3.3663860032804815</v>
      </c>
      <c r="O76" s="143">
        <f t="shared" si="62"/>
        <v>3.0838603298403804</v>
      </c>
      <c r="P76" s="52">
        <f t="shared" si="67"/>
        <v>-8.3925513344216926E-2</v>
      </c>
    </row>
    <row r="77" spans="1:16" ht="20.100000000000001" customHeight="1" x14ac:dyDescent="0.25">
      <c r="A77" s="38" t="s">
        <v>208</v>
      </c>
      <c r="B77" s="19">
        <v>2138.1800000000003</v>
      </c>
      <c r="C77" s="140">
        <v>2726.34</v>
      </c>
      <c r="D77" s="247">
        <f t="shared" si="63"/>
        <v>1.5291883754277679E-2</v>
      </c>
      <c r="E77" s="215">
        <f t="shared" si="64"/>
        <v>1.7517288615632141E-2</v>
      </c>
      <c r="F77" s="52">
        <f t="shared" ref="F77:F80" si="71">(C77-B77)/B77</f>
        <v>0.27507506383933988</v>
      </c>
      <c r="H77" s="19">
        <v>428.00300000000004</v>
      </c>
      <c r="I77" s="140">
        <v>629.04299999999989</v>
      </c>
      <c r="J77" s="262">
        <f t="shared" si="65"/>
        <v>1.1384798931496232E-2</v>
      </c>
      <c r="K77" s="215">
        <f t="shared" si="66"/>
        <v>1.5036154579651793E-2</v>
      </c>
      <c r="L77" s="52">
        <f t="shared" ref="L77:L80" si="72">(I77-H77)/H77</f>
        <v>0.46971633376401528</v>
      </c>
      <c r="N77" s="40">
        <f t="shared" si="61"/>
        <v>2.0017164130241607</v>
      </c>
      <c r="O77" s="143">
        <f t="shared" si="62"/>
        <v>2.3072800897907078</v>
      </c>
      <c r="P77" s="52">
        <f t="shared" ref="P77:P80" si="73">(O77-N77)/N77</f>
        <v>0.15265083244479491</v>
      </c>
    </row>
    <row r="78" spans="1:16" ht="20.100000000000001" customHeight="1" x14ac:dyDescent="0.25">
      <c r="A78" s="38" t="s">
        <v>205</v>
      </c>
      <c r="B78" s="19">
        <v>1317.68</v>
      </c>
      <c r="C78" s="140">
        <v>2097.0600000000004</v>
      </c>
      <c r="D78" s="247">
        <f t="shared" si="63"/>
        <v>9.4238134232555778E-3</v>
      </c>
      <c r="E78" s="215">
        <f t="shared" si="64"/>
        <v>1.3474036717466472E-2</v>
      </c>
      <c r="F78" s="52">
        <f t="shared" si="71"/>
        <v>0.59147896302592462</v>
      </c>
      <c r="H78" s="19">
        <v>391.863</v>
      </c>
      <c r="I78" s="140">
        <v>589.58699999999999</v>
      </c>
      <c r="J78" s="262">
        <f t="shared" si="65"/>
        <v>1.0423481759924365E-2</v>
      </c>
      <c r="K78" s="215">
        <f t="shared" si="66"/>
        <v>1.4093029045952603E-2</v>
      </c>
      <c r="L78" s="52">
        <f t="shared" si="72"/>
        <v>0.50457430275376847</v>
      </c>
      <c r="N78" s="40">
        <f t="shared" si="61"/>
        <v>2.9738859207091251</v>
      </c>
      <c r="O78" s="143">
        <f t="shared" si="62"/>
        <v>2.8114932333838798</v>
      </c>
      <c r="P78" s="52">
        <f t="shared" si="73"/>
        <v>-5.4606226215470503E-2</v>
      </c>
    </row>
    <row r="79" spans="1:16" ht="20.100000000000001" customHeight="1" x14ac:dyDescent="0.25">
      <c r="A79" s="38" t="s">
        <v>187</v>
      </c>
      <c r="B79" s="19">
        <v>1516.4399999999998</v>
      </c>
      <c r="C79" s="140">
        <v>1576.95</v>
      </c>
      <c r="D79" s="247">
        <f t="shared" si="63"/>
        <v>1.0845309656033093E-2</v>
      </c>
      <c r="E79" s="215">
        <f t="shared" si="64"/>
        <v>1.0132224257583831E-2</v>
      </c>
      <c r="F79" s="52">
        <f t="shared" si="71"/>
        <v>3.9902666772177089E-2</v>
      </c>
      <c r="H79" s="19">
        <v>454.21500000000003</v>
      </c>
      <c r="I79" s="140">
        <v>583.7700000000001</v>
      </c>
      <c r="J79" s="262">
        <f t="shared" si="65"/>
        <v>1.2082033178901927E-2</v>
      </c>
      <c r="K79" s="215">
        <f t="shared" si="66"/>
        <v>1.3953984002625148E-2</v>
      </c>
      <c r="L79" s="52">
        <f t="shared" si="72"/>
        <v>0.28522836101846055</v>
      </c>
      <c r="N79" s="40">
        <f t="shared" si="61"/>
        <v>2.9952718208435551</v>
      </c>
      <c r="O79" s="143">
        <f t="shared" si="62"/>
        <v>3.7018928945115577</v>
      </c>
      <c r="P79" s="52">
        <f t="shared" si="73"/>
        <v>0.23591216955695113</v>
      </c>
    </row>
    <row r="80" spans="1:16" ht="20.100000000000001" customHeight="1" x14ac:dyDescent="0.25">
      <c r="A80" s="38" t="s">
        <v>154</v>
      </c>
      <c r="B80" s="19">
        <v>1080.2400000000002</v>
      </c>
      <c r="C80" s="140">
        <v>1362.54</v>
      </c>
      <c r="D80" s="247">
        <f t="shared" si="63"/>
        <v>7.7256846976030647E-3</v>
      </c>
      <c r="E80" s="215">
        <f t="shared" si="64"/>
        <v>8.7545964297715672E-3</v>
      </c>
      <c r="F80" s="52">
        <f t="shared" si="71"/>
        <v>0.26133081537436093</v>
      </c>
      <c r="H80" s="19">
        <v>356.89</v>
      </c>
      <c r="I80" s="140">
        <v>487.99</v>
      </c>
      <c r="J80" s="262">
        <f t="shared" si="65"/>
        <v>9.493206567855109E-3</v>
      </c>
      <c r="K80" s="215">
        <f t="shared" si="66"/>
        <v>1.1664533383765942E-2</v>
      </c>
      <c r="L80" s="52">
        <f t="shared" si="72"/>
        <v>0.36734007677435632</v>
      </c>
      <c r="N80" s="40">
        <f t="shared" si="61"/>
        <v>3.3038028586240085</v>
      </c>
      <c r="O80" s="143">
        <f t="shared" si="62"/>
        <v>3.5814728374946792</v>
      </c>
      <c r="P80" s="52">
        <f t="shared" si="73"/>
        <v>8.404556529329861E-2</v>
      </c>
    </row>
    <row r="81" spans="1:16" ht="20.100000000000001" customHeight="1" x14ac:dyDescent="0.25">
      <c r="A81" s="38" t="s">
        <v>204</v>
      </c>
      <c r="B81" s="19">
        <v>1268.6400000000001</v>
      </c>
      <c r="C81" s="140">
        <v>1940.9400000000003</v>
      </c>
      <c r="D81" s="247">
        <f t="shared" si="63"/>
        <v>9.0730880496622517E-3</v>
      </c>
      <c r="E81" s="215">
        <f t="shared" si="64"/>
        <v>1.2470933986819343E-2</v>
      </c>
      <c r="F81" s="52">
        <f t="shared" ref="F81:F94" si="74">(C81-B81)/B81</f>
        <v>0.52993757094211136</v>
      </c>
      <c r="H81" s="19">
        <v>321.93599999999998</v>
      </c>
      <c r="I81" s="140">
        <v>467.84899999999999</v>
      </c>
      <c r="J81" s="262">
        <f t="shared" si="65"/>
        <v>8.5634367721959207E-3</v>
      </c>
      <c r="K81" s="215">
        <f t="shared" si="66"/>
        <v>1.1183098586162652E-2</v>
      </c>
      <c r="L81" s="52">
        <f t="shared" ref="L81:L94" si="75">(I81-H81)/H81</f>
        <v>0.45323604691615732</v>
      </c>
      <c r="N81" s="40">
        <f t="shared" si="61"/>
        <v>2.5376466136965563</v>
      </c>
      <c r="O81" s="143">
        <f t="shared" si="62"/>
        <v>2.4104248456933233</v>
      </c>
      <c r="P81" s="52">
        <f t="shared" ref="P81:P87" si="76">(O81-N81)/N81</f>
        <v>-5.0133760672811244E-2</v>
      </c>
    </row>
    <row r="82" spans="1:16" ht="20.100000000000001" customHeight="1" x14ac:dyDescent="0.25">
      <c r="A82" s="38" t="s">
        <v>200</v>
      </c>
      <c r="B82" s="19">
        <v>1296.6299999999999</v>
      </c>
      <c r="C82" s="140">
        <v>2015.3400000000001</v>
      </c>
      <c r="D82" s="247">
        <f t="shared" si="63"/>
        <v>9.2732675604060757E-3</v>
      </c>
      <c r="E82" s="215">
        <f t="shared" si="64"/>
        <v>1.2948969108265323E-2</v>
      </c>
      <c r="F82" s="52">
        <f t="shared" si="74"/>
        <v>0.5542907382985125</v>
      </c>
      <c r="H82" s="19">
        <v>307.64400000000001</v>
      </c>
      <c r="I82" s="140">
        <v>466.71000000000004</v>
      </c>
      <c r="J82" s="262">
        <f t="shared" si="65"/>
        <v>8.1832722725803959E-3</v>
      </c>
      <c r="K82" s="215">
        <f t="shared" si="66"/>
        <v>1.115587281611796E-2</v>
      </c>
      <c r="L82" s="52">
        <f t="shared" si="75"/>
        <v>0.51704567617115893</v>
      </c>
      <c r="N82" s="40">
        <f t="shared" si="61"/>
        <v>2.3726429282061963</v>
      </c>
      <c r="O82" s="143">
        <f t="shared" si="62"/>
        <v>2.3157879067551876</v>
      </c>
      <c r="P82" s="52">
        <f t="shared" si="76"/>
        <v>-2.3962738250712285E-2</v>
      </c>
    </row>
    <row r="83" spans="1:16" ht="20.100000000000001" customHeight="1" x14ac:dyDescent="0.25">
      <c r="A83" s="38" t="s">
        <v>184</v>
      </c>
      <c r="B83" s="19">
        <v>185.32</v>
      </c>
      <c r="C83" s="140">
        <v>219.41</v>
      </c>
      <c r="D83" s="247">
        <f t="shared" si="63"/>
        <v>1.3253757388726577E-3</v>
      </c>
      <c r="E83" s="215">
        <f t="shared" si="64"/>
        <v>1.4097538440384721E-3</v>
      </c>
      <c r="F83" s="52">
        <f t="shared" si="74"/>
        <v>0.18395208288366072</v>
      </c>
      <c r="H83" s="19">
        <v>350.89400000000001</v>
      </c>
      <c r="I83" s="140">
        <v>419.05100000000004</v>
      </c>
      <c r="J83" s="262">
        <f t="shared" si="65"/>
        <v>9.3337141007620011E-3</v>
      </c>
      <c r="K83" s="215">
        <f t="shared" si="66"/>
        <v>1.0016669151008222E-2</v>
      </c>
      <c r="L83" s="52">
        <f t="shared" si="75"/>
        <v>0.19423814599280706</v>
      </c>
      <c r="N83" s="40">
        <f t="shared" si="61"/>
        <v>18.934491690049644</v>
      </c>
      <c r="O83" s="143">
        <f t="shared" si="62"/>
        <v>19.098992753292926</v>
      </c>
      <c r="P83" s="52">
        <f t="shared" si="76"/>
        <v>8.6879049058248507E-3</v>
      </c>
    </row>
    <row r="84" spans="1:16" ht="20.100000000000001" customHeight="1" x14ac:dyDescent="0.25">
      <c r="A84" s="38" t="s">
        <v>206</v>
      </c>
      <c r="B84" s="19">
        <v>1006.0899999999999</v>
      </c>
      <c r="C84" s="140">
        <v>1062.01</v>
      </c>
      <c r="D84" s="247">
        <f t="shared" si="63"/>
        <v>7.1953770619598107E-3</v>
      </c>
      <c r="E84" s="215">
        <f t="shared" si="64"/>
        <v>6.8236300984790927E-3</v>
      </c>
      <c r="F84" s="52">
        <f t="shared" si="74"/>
        <v>5.5581508612549652E-2</v>
      </c>
      <c r="H84" s="19">
        <v>235.30999999999997</v>
      </c>
      <c r="I84" s="140">
        <v>298.23799999999994</v>
      </c>
      <c r="J84" s="262">
        <f t="shared" si="65"/>
        <v>6.2592015396396245E-3</v>
      </c>
      <c r="K84" s="215">
        <f t="shared" si="66"/>
        <v>7.1288491717198844E-3</v>
      </c>
      <c r="L84" s="52">
        <f t="shared" si="75"/>
        <v>0.26742594874845937</v>
      </c>
      <c r="N84" s="40">
        <f t="shared" ref="N84" si="77">(H84/B84)*10</f>
        <v>2.3388563647387408</v>
      </c>
      <c r="O84" s="143">
        <f t="shared" ref="O84" si="78">(I84/C84)*10</f>
        <v>2.8082409770152816</v>
      </c>
      <c r="P84" s="52">
        <f t="shared" ref="P84" si="79">(O84-N84)/N84</f>
        <v>0.20068979837886405</v>
      </c>
    </row>
    <row r="85" spans="1:16" ht="20.100000000000001" customHeight="1" x14ac:dyDescent="0.25">
      <c r="A85" s="38" t="s">
        <v>202</v>
      </c>
      <c r="B85" s="19">
        <v>892.99000000000012</v>
      </c>
      <c r="C85" s="140">
        <v>1227.5899999999999</v>
      </c>
      <c r="D85" s="247">
        <f t="shared" si="63"/>
        <v>6.3865059413765095E-3</v>
      </c>
      <c r="E85" s="215">
        <f t="shared" si="64"/>
        <v>7.8875152518262052E-3</v>
      </c>
      <c r="F85" s="52">
        <f t="shared" si="74"/>
        <v>0.37469624519871414</v>
      </c>
      <c r="H85" s="19">
        <v>201.92400000000004</v>
      </c>
      <c r="I85" s="140">
        <v>281.75299999999999</v>
      </c>
      <c r="J85" s="262">
        <f t="shared" si="65"/>
        <v>5.3711402477165946E-3</v>
      </c>
      <c r="K85" s="215">
        <f t="shared" si="66"/>
        <v>6.7348045543478459E-3</v>
      </c>
      <c r="L85" s="52">
        <f t="shared" si="75"/>
        <v>0.39534181177076494</v>
      </c>
      <c r="N85" s="40">
        <f t="shared" si="61"/>
        <v>2.2612123316050572</v>
      </c>
      <c r="O85" s="143">
        <f t="shared" si="62"/>
        <v>2.2951718407611663</v>
      </c>
      <c r="P85" s="52">
        <f t="shared" si="76"/>
        <v>1.5018275232916288E-2</v>
      </c>
    </row>
    <row r="86" spans="1:16" ht="20.100000000000001" customHeight="1" x14ac:dyDescent="0.25">
      <c r="A86" s="38" t="s">
        <v>210</v>
      </c>
      <c r="B86" s="19">
        <v>948.03</v>
      </c>
      <c r="C86" s="140">
        <v>1137.8800000000001</v>
      </c>
      <c r="D86" s="247">
        <f t="shared" si="63"/>
        <v>6.7801422497487896E-3</v>
      </c>
      <c r="E86" s="215">
        <f t="shared" si="64"/>
        <v>7.3111102686955779E-3</v>
      </c>
      <c r="F86" s="52">
        <f t="shared" si="74"/>
        <v>0.2002573758214404</v>
      </c>
      <c r="H86" s="19">
        <v>220.59100000000001</v>
      </c>
      <c r="I86" s="140">
        <v>270.23700000000002</v>
      </c>
      <c r="J86" s="262">
        <f t="shared" si="65"/>
        <v>5.8676789207030913E-3</v>
      </c>
      <c r="K86" s="215">
        <f t="shared" si="66"/>
        <v>6.4595350479082709E-3</v>
      </c>
      <c r="L86" s="52">
        <f t="shared" si="75"/>
        <v>0.22505904592662446</v>
      </c>
      <c r="N86" s="40">
        <f t="shared" si="61"/>
        <v>2.3268356486609076</v>
      </c>
      <c r="O86" s="143">
        <f t="shared" si="62"/>
        <v>2.3749165114071782</v>
      </c>
      <c r="P86" s="52">
        <f t="shared" si="76"/>
        <v>2.066362648945191E-2</v>
      </c>
    </row>
    <row r="87" spans="1:16" ht="20.100000000000001" customHeight="1" x14ac:dyDescent="0.25">
      <c r="A87" s="38" t="s">
        <v>207</v>
      </c>
      <c r="B87" s="19">
        <v>1088.01</v>
      </c>
      <c r="C87" s="140">
        <v>1182.8899999999999</v>
      </c>
      <c r="D87" s="247">
        <f t="shared" si="63"/>
        <v>7.7812543581418101E-3</v>
      </c>
      <c r="E87" s="215">
        <f t="shared" si="64"/>
        <v>7.6003086667639028E-3</v>
      </c>
      <c r="F87" s="52">
        <f>(C87-B87)/B87</f>
        <v>8.7205080835653981E-2</v>
      </c>
      <c r="H87" s="19">
        <v>248.23599999999999</v>
      </c>
      <c r="I87" s="140">
        <v>243.55199999999999</v>
      </c>
      <c r="J87" s="262">
        <f t="shared" si="65"/>
        <v>6.6030306973523514E-3</v>
      </c>
      <c r="K87" s="215">
        <f t="shared" si="66"/>
        <v>5.8216775644643597E-3</v>
      </c>
      <c r="L87" s="52">
        <f t="shared" si="75"/>
        <v>-1.8869140656472057E-2</v>
      </c>
      <c r="N87" s="40">
        <f t="shared" si="61"/>
        <v>2.2815599121331602</v>
      </c>
      <c r="O87" s="143">
        <f t="shared" si="62"/>
        <v>2.058957299495304</v>
      </c>
      <c r="P87" s="52">
        <f t="shared" si="76"/>
        <v>-9.7565972935478307E-2</v>
      </c>
    </row>
    <row r="88" spans="1:16" ht="20.100000000000001" customHeight="1" x14ac:dyDescent="0.25">
      <c r="A88" s="38" t="s">
        <v>222</v>
      </c>
      <c r="B88" s="19">
        <v>232.83</v>
      </c>
      <c r="C88" s="140">
        <v>413.19</v>
      </c>
      <c r="D88" s="247">
        <f t="shared" si="63"/>
        <v>1.66515882409735E-3</v>
      </c>
      <c r="E88" s="215">
        <f t="shared" si="64"/>
        <v>2.6548297289014002E-3</v>
      </c>
      <c r="F88" s="52">
        <f>(C88-B88)/B88</f>
        <v>0.77464244298415141</v>
      </c>
      <c r="H88" s="19">
        <v>65.272000000000006</v>
      </c>
      <c r="I88" s="140">
        <v>127.23699999999999</v>
      </c>
      <c r="J88" s="262">
        <f t="shared" ref="J88" si="80">H88/$H$96</f>
        <v>1.7362228672617298E-3</v>
      </c>
      <c r="K88" s="215">
        <f t="shared" ref="K88" si="81">I88/$I$96</f>
        <v>3.0413742784692866E-3</v>
      </c>
      <c r="L88" s="52">
        <f t="shared" si="75"/>
        <v>0.94933509008456896</v>
      </c>
      <c r="N88" s="40">
        <f t="shared" ref="N88:N89" si="82">(H88/B88)*10</f>
        <v>2.8034188034188032</v>
      </c>
      <c r="O88" s="143">
        <f t="shared" ref="O88:O89" si="83">(I88/C88)*10</f>
        <v>3.0793823664657904</v>
      </c>
      <c r="P88" s="52">
        <f t="shared" ref="P88:P89" si="84">(O88-N88)/N88</f>
        <v>9.8438222184443619E-2</v>
      </c>
    </row>
    <row r="89" spans="1:16" ht="20.100000000000001" customHeight="1" x14ac:dyDescent="0.25">
      <c r="A89" s="38" t="s">
        <v>218</v>
      </c>
      <c r="B89" s="19">
        <v>136.01999999999998</v>
      </c>
      <c r="C89" s="140">
        <v>384.23</v>
      </c>
      <c r="D89" s="247">
        <f t="shared" si="63"/>
        <v>9.7279089143891039E-4</v>
      </c>
      <c r="E89" s="215">
        <f t="shared" si="64"/>
        <v>2.4687558429192019E-3</v>
      </c>
      <c r="F89" s="52">
        <f t="shared" si="74"/>
        <v>1.824805175709455</v>
      </c>
      <c r="H89" s="19">
        <v>58.595000000000006</v>
      </c>
      <c r="I89" s="140">
        <v>124.77199999999999</v>
      </c>
      <c r="J89" s="262">
        <f t="shared" si="65"/>
        <v>1.5586159288393346E-3</v>
      </c>
      <c r="K89" s="215">
        <f t="shared" si="66"/>
        <v>2.9824528358352509E-3</v>
      </c>
      <c r="L89" s="52">
        <f t="shared" si="75"/>
        <v>1.1293967062036008</v>
      </c>
      <c r="N89" s="40">
        <f t="shared" si="82"/>
        <v>4.3078223790619035</v>
      </c>
      <c r="O89" s="143">
        <f t="shared" si="83"/>
        <v>3.2473258204721129</v>
      </c>
      <c r="P89" s="52">
        <f t="shared" si="84"/>
        <v>-0.24617926768390355</v>
      </c>
    </row>
    <row r="90" spans="1:16" ht="20.100000000000001" customHeight="1" x14ac:dyDescent="0.25">
      <c r="A90" s="38" t="s">
        <v>201</v>
      </c>
      <c r="B90" s="19">
        <v>672</v>
      </c>
      <c r="C90" s="140">
        <v>331.07</v>
      </c>
      <c r="D90" s="247">
        <f t="shared" si="63"/>
        <v>4.8060246952429629E-3</v>
      </c>
      <c r="E90" s="215">
        <f t="shared" si="64"/>
        <v>2.1271920384021556E-3</v>
      </c>
      <c r="F90" s="52">
        <f t="shared" si="74"/>
        <v>-0.50733630952380948</v>
      </c>
      <c r="H90" s="19">
        <v>201.464</v>
      </c>
      <c r="I90" s="140">
        <v>109.133</v>
      </c>
      <c r="J90" s="262">
        <f t="shared" si="65"/>
        <v>5.3589043346307314E-3</v>
      </c>
      <c r="K90" s="215">
        <f t="shared" si="66"/>
        <v>2.6086303444138783E-3</v>
      </c>
      <c r="L90" s="52">
        <f t="shared" si="75"/>
        <v>-0.45830024222689913</v>
      </c>
      <c r="N90" s="40">
        <f t="shared" ref="N90:N94" si="85">(H90/B90)*10</f>
        <v>2.9979761904761904</v>
      </c>
      <c r="O90" s="143">
        <f t="shared" ref="O90:O94" si="86">(I90/C90)*10</f>
        <v>3.2963723683813089</v>
      </c>
      <c r="P90" s="52">
        <f t="shared" ref="P90:P94" si="87">(O90-N90)/N90</f>
        <v>9.9532537600881377E-2</v>
      </c>
    </row>
    <row r="91" spans="1:16" ht="20.100000000000001" customHeight="1" x14ac:dyDescent="0.25">
      <c r="A91" s="38" t="s">
        <v>223</v>
      </c>
      <c r="B91" s="19">
        <v>513.68000000000006</v>
      </c>
      <c r="C91" s="140">
        <v>372.15</v>
      </c>
      <c r="D91" s="247">
        <f t="shared" si="63"/>
        <v>3.6737481628756037E-3</v>
      </c>
      <c r="E91" s="215">
        <f t="shared" si="64"/>
        <v>2.3911393877166826E-3</v>
      </c>
      <c r="F91" s="52">
        <f t="shared" si="74"/>
        <v>-0.27552172558791477</v>
      </c>
      <c r="H91" s="19">
        <v>141.78799999999998</v>
      </c>
      <c r="I91" s="140">
        <v>105.598</v>
      </c>
      <c r="J91" s="262">
        <f t="shared" si="65"/>
        <v>3.7715340100396202E-3</v>
      </c>
      <c r="K91" s="215">
        <f t="shared" si="66"/>
        <v>2.5241324540644602E-3</v>
      </c>
      <c r="L91" s="52">
        <f t="shared" si="75"/>
        <v>-0.25524021778993983</v>
      </c>
      <c r="N91" s="40">
        <f t="shared" si="85"/>
        <v>2.7602398380314588</v>
      </c>
      <c r="O91" s="143">
        <f t="shared" si="86"/>
        <v>2.8375117560123608</v>
      </c>
      <c r="P91" s="52">
        <f t="shared" si="87"/>
        <v>2.799463905861552E-2</v>
      </c>
    </row>
    <row r="92" spans="1:16" ht="20.100000000000001" customHeight="1" x14ac:dyDescent="0.25">
      <c r="A92" s="38" t="s">
        <v>213</v>
      </c>
      <c r="B92" s="19">
        <v>636.79999999999995</v>
      </c>
      <c r="C92" s="140">
        <v>304.89</v>
      </c>
      <c r="D92" s="247">
        <f t="shared" si="63"/>
        <v>4.5542805445397605E-3</v>
      </c>
      <c r="E92" s="215">
        <f t="shared" si="64"/>
        <v>1.9589802174417286E-3</v>
      </c>
      <c r="F92" s="52">
        <f t="shared" si="74"/>
        <v>-0.5212154522613065</v>
      </c>
      <c r="H92" s="19">
        <v>185.64400000000001</v>
      </c>
      <c r="I92" s="140">
        <v>97.087000000000003</v>
      </c>
      <c r="J92" s="262">
        <f t="shared" si="65"/>
        <v>4.938095323721298E-3</v>
      </c>
      <c r="K92" s="215">
        <f t="shared" si="66"/>
        <v>2.3206921302274309E-3</v>
      </c>
      <c r="L92" s="52">
        <f t="shared" si="75"/>
        <v>-0.47702592057917304</v>
      </c>
      <c r="N92" s="40">
        <f t="shared" si="85"/>
        <v>2.9152638190954776</v>
      </c>
      <c r="O92" s="143">
        <f t="shared" si="86"/>
        <v>3.1843287743120472</v>
      </c>
      <c r="P92" s="52">
        <f t="shared" si="87"/>
        <v>9.229523360944146E-2</v>
      </c>
    </row>
    <row r="93" spans="1:16" ht="20.100000000000001" customHeight="1" x14ac:dyDescent="0.25">
      <c r="A93" s="38" t="s">
        <v>203</v>
      </c>
      <c r="B93" s="19">
        <v>57.910000000000004</v>
      </c>
      <c r="C93" s="140">
        <v>216.48999999999998</v>
      </c>
      <c r="D93" s="247">
        <f t="shared" si="63"/>
        <v>4.1416203884154764E-4</v>
      </c>
      <c r="E93" s="215">
        <f t="shared" si="64"/>
        <v>1.3909922505623662E-3</v>
      </c>
      <c r="F93" s="52">
        <f t="shared" si="74"/>
        <v>2.7383871524779826</v>
      </c>
      <c r="H93" s="19">
        <v>22.512</v>
      </c>
      <c r="I93" s="140">
        <v>91.820000000000007</v>
      </c>
      <c r="J93" s="262">
        <f t="shared" si="65"/>
        <v>5.9881494649767215E-4</v>
      </c>
      <c r="K93" s="215">
        <f t="shared" si="66"/>
        <v>2.1947938590901228E-3</v>
      </c>
      <c r="L93" s="52">
        <f t="shared" si="75"/>
        <v>3.0787135749822321</v>
      </c>
      <c r="N93" s="40">
        <f t="shared" si="85"/>
        <v>3.8874115006043857</v>
      </c>
      <c r="O93" s="143">
        <f t="shared" si="86"/>
        <v>4.2413044482424143</v>
      </c>
      <c r="P93" s="52">
        <f t="shared" si="87"/>
        <v>9.1035628099316979E-2</v>
      </c>
    </row>
    <row r="94" spans="1:16" ht="20.100000000000001" customHeight="1" x14ac:dyDescent="0.25">
      <c r="A94" s="38" t="s">
        <v>224</v>
      </c>
      <c r="B94" s="19">
        <v>352.53</v>
      </c>
      <c r="C94" s="140">
        <v>379.47</v>
      </c>
      <c r="D94" s="247">
        <f t="shared" si="63"/>
        <v>2.5212319729375023E-3</v>
      </c>
      <c r="E94" s="215">
        <f t="shared" si="64"/>
        <v>2.438171875471852E-3</v>
      </c>
      <c r="F94" s="52">
        <f t="shared" si="74"/>
        <v>7.6419028167815664E-2</v>
      </c>
      <c r="H94" s="19">
        <v>93.023999999999972</v>
      </c>
      <c r="I94" s="140">
        <v>86.760999999999996</v>
      </c>
      <c r="J94" s="262">
        <f t="shared" si="65"/>
        <v>2.4744208236940047E-3</v>
      </c>
      <c r="K94" s="215">
        <f t="shared" si="66"/>
        <v>2.073867458162907E-3</v>
      </c>
      <c r="L94" s="52">
        <f t="shared" si="75"/>
        <v>-6.7326711386308677E-2</v>
      </c>
      <c r="N94" s="40">
        <f t="shared" si="85"/>
        <v>2.6387541485830992</v>
      </c>
      <c r="O94" s="143">
        <f t="shared" si="86"/>
        <v>2.2863730993227396</v>
      </c>
      <c r="P94" s="52">
        <f t="shared" si="87"/>
        <v>-0.13354068981741765</v>
      </c>
    </row>
    <row r="95" spans="1:16" ht="20.100000000000001" customHeight="1" thickBot="1" x14ac:dyDescent="0.3">
      <c r="A95" s="8" t="s">
        <v>17</v>
      </c>
      <c r="B95" s="19">
        <f>B96-SUM(B68:B94)</f>
        <v>4181.8400000000547</v>
      </c>
      <c r="C95" s="140">
        <f>C96-SUM(C68:C94)</f>
        <v>2781.6499999999069</v>
      </c>
      <c r="D95" s="247">
        <f t="shared" si="63"/>
        <v>2.9907777249337943E-2</v>
      </c>
      <c r="E95" s="215">
        <f t="shared" si="64"/>
        <v>1.7872666607125859E-2</v>
      </c>
      <c r="F95" s="52">
        <f>(C95-B95)/B95</f>
        <v>-0.33482629655848373</v>
      </c>
      <c r="H95" s="19">
        <f>H96-SUM(H68:H94)</f>
        <v>1110.3400000000038</v>
      </c>
      <c r="I95" s="140">
        <f>I96-SUM(I68:I94)</f>
        <v>795.64400000002206</v>
      </c>
      <c r="J95" s="263">
        <f t="shared" si="65"/>
        <v>2.9534834208165758E-2</v>
      </c>
      <c r="K95" s="215">
        <f t="shared" si="66"/>
        <v>1.9018455295381723E-2</v>
      </c>
      <c r="L95" s="52">
        <f t="shared" ref="L95" si="88">(I95-H95)/H95</f>
        <v>-0.28342309562834866</v>
      </c>
      <c r="N95" s="40">
        <f t="shared" si="61"/>
        <v>2.6551470166242352</v>
      </c>
      <c r="O95" s="143">
        <f t="shared" si="62"/>
        <v>2.8603310984489378</v>
      </c>
      <c r="P95" s="52">
        <f t="shared" ref="P95" si="89">(O95-N95)/N95</f>
        <v>7.7277860901869944E-2</v>
      </c>
    </row>
    <row r="96" spans="1:16" ht="26.25" customHeight="1" thickBot="1" x14ac:dyDescent="0.3">
      <c r="A96" s="12" t="s">
        <v>18</v>
      </c>
      <c r="B96" s="17">
        <v>139824.50000000006</v>
      </c>
      <c r="C96" s="145">
        <v>155637.09999999995</v>
      </c>
      <c r="D96" s="243">
        <f>SUM(D68:D95)</f>
        <v>1</v>
      </c>
      <c r="E96" s="244">
        <f>SUM(E68:E95)</f>
        <v>0.99999999999999989</v>
      </c>
      <c r="F96" s="57">
        <f>(C96-B96)/B96</f>
        <v>0.11308890788094993</v>
      </c>
      <c r="G96" s="1"/>
      <c r="H96" s="17">
        <v>37594.251999999993</v>
      </c>
      <c r="I96" s="145">
        <v>41835.364000000009</v>
      </c>
      <c r="J96" s="255">
        <f t="shared" ref="J96" si="90">H96/$H$96</f>
        <v>1</v>
      </c>
      <c r="K96" s="244">
        <f t="shared" si="66"/>
        <v>1</v>
      </c>
      <c r="L96" s="57">
        <f>(I96-H96)/H96</f>
        <v>0.11281277786827668</v>
      </c>
      <c r="M96" s="1"/>
      <c r="N96" s="37">
        <f t="shared" si="61"/>
        <v>2.6886741593926655</v>
      </c>
      <c r="O96" s="150">
        <f t="shared" si="62"/>
        <v>2.6880071653866606</v>
      </c>
      <c r="P96" s="57">
        <f>(O96-N96)/N96</f>
        <v>-2.4807543289498489E-4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163</v>
      </c>
      <c r="F5" s="348"/>
      <c r="G5" s="352" t="str">
        <f>E5</f>
        <v>jan-abr</v>
      </c>
      <c r="H5" s="352"/>
      <c r="I5" s="131" t="s">
        <v>151</v>
      </c>
      <c r="K5" s="347" t="str">
        <f>E5</f>
        <v>jan-abr</v>
      </c>
      <c r="L5" s="352"/>
      <c r="M5" s="353" t="str">
        <f>E5</f>
        <v>jan-abr</v>
      </c>
      <c r="N5" s="354"/>
      <c r="O5" s="131" t="str">
        <f>I5</f>
        <v>2024/2023</v>
      </c>
      <c r="Q5" s="347" t="str">
        <f>E5</f>
        <v>jan-abr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129757.53999999998</v>
      </c>
      <c r="F7" s="145">
        <v>122449.32000000007</v>
      </c>
      <c r="G7" s="243">
        <f>E7/E15</f>
        <v>0.36758054864873208</v>
      </c>
      <c r="H7" s="244">
        <f>F7/F15</f>
        <v>0.35431171247310328</v>
      </c>
      <c r="I7" s="164">
        <f t="shared" ref="I7:I18" si="0">(F7-E7)/E7</f>
        <v>-5.6322122013101626E-2</v>
      </c>
      <c r="J7" s="1"/>
      <c r="K7" s="17">
        <v>16964.468000000004</v>
      </c>
      <c r="L7" s="145">
        <v>17980.96899999999</v>
      </c>
      <c r="M7" s="243">
        <f>K7/K15</f>
        <v>0.36154033843666428</v>
      </c>
      <c r="N7" s="244">
        <f>L7/L15</f>
        <v>0.37477707384994846</v>
      </c>
      <c r="O7" s="164">
        <f t="shared" ref="O7:O18" si="1">(L7-K7)/K7</f>
        <v>5.9919415097484073E-2</v>
      </c>
      <c r="P7" s="1"/>
      <c r="Q7" s="187">
        <f t="shared" ref="Q7:Q18" si="2">(K7/E7)*10</f>
        <v>1.307397473780715</v>
      </c>
      <c r="R7" s="188">
        <f t="shared" ref="R7:R18" si="3">(L7/F7)*10</f>
        <v>1.4684417193986852</v>
      </c>
      <c r="S7" s="55">
        <f>(R7-Q7)/Q7</f>
        <v>0.12317925408886135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49463.919999999991</v>
      </c>
      <c r="F8" s="181">
        <v>52864.990000000049</v>
      </c>
      <c r="G8" s="245">
        <f>E8/E7</f>
        <v>0.38120266460045404</v>
      </c>
      <c r="H8" s="246">
        <f>F8/F7</f>
        <v>0.43172955145851377</v>
      </c>
      <c r="I8" s="206">
        <f t="shared" si="0"/>
        <v>6.875860222966676E-2</v>
      </c>
      <c r="K8" s="180">
        <v>10487.299000000003</v>
      </c>
      <c r="L8" s="181">
        <v>12288.092999999992</v>
      </c>
      <c r="M8" s="250">
        <f>K8/K7</f>
        <v>0.61819203525863586</v>
      </c>
      <c r="N8" s="246">
        <f>L8/L7</f>
        <v>0.68339437101526612</v>
      </c>
      <c r="O8" s="207">
        <f t="shared" si="1"/>
        <v>0.17171189645684637</v>
      </c>
      <c r="Q8" s="189">
        <f t="shared" si="2"/>
        <v>2.1201916467599018</v>
      </c>
      <c r="R8" s="190">
        <f t="shared" si="3"/>
        <v>2.3244292678386924</v>
      </c>
      <c r="S8" s="182">
        <f t="shared" ref="S8:S18" si="4">(R8-Q8)/Q8</f>
        <v>9.632979235198319E-2</v>
      </c>
    </row>
    <row r="9" spans="1:19" ht="24" customHeight="1" x14ac:dyDescent="0.25">
      <c r="A9" s="8"/>
      <c r="B9" t="s">
        <v>37</v>
      </c>
      <c r="E9" s="19">
        <v>33671.040000000008</v>
      </c>
      <c r="F9" s="140">
        <v>30985.82</v>
      </c>
      <c r="G9" s="247">
        <f>E9/E7</f>
        <v>0.2594919724896142</v>
      </c>
      <c r="H9" s="215">
        <f>F9/F7</f>
        <v>0.25305015985388879</v>
      </c>
      <c r="I9" s="182">
        <f t="shared" si="0"/>
        <v>-7.9748650472334912E-2</v>
      </c>
      <c r="K9" s="19">
        <v>3816.3959999999997</v>
      </c>
      <c r="L9" s="140">
        <v>3597.023999999999</v>
      </c>
      <c r="M9" s="247">
        <f>K9/K7</f>
        <v>0.22496408375435048</v>
      </c>
      <c r="N9" s="215">
        <f>L9/L7</f>
        <v>0.20004617103783456</v>
      </c>
      <c r="O9" s="182">
        <f t="shared" si="1"/>
        <v>-5.7481456326859366E-2</v>
      </c>
      <c r="Q9" s="189">
        <f t="shared" si="2"/>
        <v>1.1334357358727258</v>
      </c>
      <c r="R9" s="190">
        <f t="shared" si="3"/>
        <v>1.1608613230180769</v>
      </c>
      <c r="S9" s="182">
        <f t="shared" si="4"/>
        <v>2.4196861169401732E-2</v>
      </c>
    </row>
    <row r="10" spans="1:19" ht="24" customHeight="1" thickBot="1" x14ac:dyDescent="0.3">
      <c r="A10" s="8"/>
      <c r="B10" t="s">
        <v>36</v>
      </c>
      <c r="E10" s="19">
        <v>46622.579999999994</v>
      </c>
      <c r="F10" s="140">
        <v>38598.51</v>
      </c>
      <c r="G10" s="247">
        <f>E10/E7</f>
        <v>0.35930536290993187</v>
      </c>
      <c r="H10" s="215">
        <f>F10/F7</f>
        <v>0.31522028868759727</v>
      </c>
      <c r="I10" s="186">
        <f t="shared" si="0"/>
        <v>-0.17210694903628226</v>
      </c>
      <c r="K10" s="19">
        <v>2660.7730000000001</v>
      </c>
      <c r="L10" s="140">
        <v>2095.8519999999999</v>
      </c>
      <c r="M10" s="247">
        <f>K10/K7</f>
        <v>0.15684388098701352</v>
      </c>
      <c r="N10" s="215">
        <f>L10/L7</f>
        <v>0.11655945794689936</v>
      </c>
      <c r="O10" s="209">
        <f t="shared" si="1"/>
        <v>-0.21231461684254924</v>
      </c>
      <c r="Q10" s="189">
        <f t="shared" si="2"/>
        <v>0.57070479583068989</v>
      </c>
      <c r="R10" s="190">
        <f t="shared" si="3"/>
        <v>0.54298779926997176</v>
      </c>
      <c r="S10" s="182">
        <f t="shared" si="4"/>
        <v>-4.8566258358447176E-2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223246.82999999996</v>
      </c>
      <c r="F11" s="145">
        <v>223148.39999999997</v>
      </c>
      <c r="G11" s="243">
        <f>E11/E15</f>
        <v>0.63241945135126809</v>
      </c>
      <c r="H11" s="244">
        <f>F11/F15</f>
        <v>0.64568828752689678</v>
      </c>
      <c r="I11" s="164">
        <f t="shared" si="0"/>
        <v>-4.4090211717672781E-4</v>
      </c>
      <c r="J11" s="1"/>
      <c r="K11" s="17">
        <v>29958.285</v>
      </c>
      <c r="L11" s="145">
        <v>29996.803000000007</v>
      </c>
      <c r="M11" s="243">
        <f>K11/K15</f>
        <v>0.63845966156333578</v>
      </c>
      <c r="N11" s="244">
        <f>L11/L15</f>
        <v>0.62522292615005137</v>
      </c>
      <c r="O11" s="164">
        <f t="shared" si="1"/>
        <v>1.2857211285628434E-3</v>
      </c>
      <c r="Q11" s="191">
        <f t="shared" si="2"/>
        <v>1.3419355159488715</v>
      </c>
      <c r="R11" s="192">
        <f t="shared" si="3"/>
        <v>1.3442535550333325</v>
      </c>
      <c r="S11" s="57">
        <f t="shared" si="4"/>
        <v>1.7273848533787236E-3</v>
      </c>
    </row>
    <row r="12" spans="1:19" s="3" customFormat="1" ht="24" customHeight="1" x14ac:dyDescent="0.25">
      <c r="A12" s="46"/>
      <c r="B12" s="3" t="s">
        <v>33</v>
      </c>
      <c r="E12" s="31">
        <v>110892.24999999994</v>
      </c>
      <c r="F12" s="141">
        <v>106048.51999999995</v>
      </c>
      <c r="G12" s="247">
        <f>E12/E11</f>
        <v>0.49672485831041796</v>
      </c>
      <c r="H12" s="215">
        <f>F12/F11</f>
        <v>0.4752376445450649</v>
      </c>
      <c r="I12" s="206">
        <f t="shared" si="0"/>
        <v>-4.3679607907676131E-2</v>
      </c>
      <c r="K12" s="31">
        <v>18651.038</v>
      </c>
      <c r="L12" s="141">
        <v>19576.846000000009</v>
      </c>
      <c r="M12" s="247">
        <f>K12/K11</f>
        <v>0.62256694600508677</v>
      </c>
      <c r="N12" s="215">
        <f>L12/L11</f>
        <v>0.6526310820523108</v>
      </c>
      <c r="O12" s="206">
        <f t="shared" si="1"/>
        <v>4.9638416907413309E-2</v>
      </c>
      <c r="Q12" s="189">
        <f t="shared" si="2"/>
        <v>1.6819063550428464</v>
      </c>
      <c r="R12" s="190">
        <f t="shared" si="3"/>
        <v>1.8460272712905392</v>
      </c>
      <c r="S12" s="182">
        <f t="shared" si="4"/>
        <v>9.7580293787231639E-2</v>
      </c>
    </row>
    <row r="13" spans="1:19" ht="24" customHeight="1" x14ac:dyDescent="0.25">
      <c r="A13" s="8"/>
      <c r="B13" s="3" t="s">
        <v>37</v>
      </c>
      <c r="D13" s="3"/>
      <c r="E13" s="19">
        <v>28106.370000000014</v>
      </c>
      <c r="F13" s="140">
        <v>27843.85</v>
      </c>
      <c r="G13" s="247">
        <f>E13/E11</f>
        <v>0.12589818184652396</v>
      </c>
      <c r="H13" s="215">
        <f>F13/F11</f>
        <v>0.12477727825966936</v>
      </c>
      <c r="I13" s="182">
        <f t="shared" si="0"/>
        <v>-9.3402314137334304E-3</v>
      </c>
      <c r="K13" s="19">
        <v>2471.1139999999973</v>
      </c>
      <c r="L13" s="140">
        <v>2488.5120000000002</v>
      </c>
      <c r="M13" s="247">
        <f>K13/K11</f>
        <v>8.2485162284823624E-2</v>
      </c>
      <c r="N13" s="215">
        <f>L13/L11</f>
        <v>8.2959240689749483E-2</v>
      </c>
      <c r="O13" s="182">
        <f t="shared" si="1"/>
        <v>7.0405493230999809E-3</v>
      </c>
      <c r="Q13" s="189">
        <f t="shared" si="2"/>
        <v>0.87920069365058384</v>
      </c>
      <c r="R13" s="190">
        <f t="shared" si="3"/>
        <v>0.8937384736665368</v>
      </c>
      <c r="S13" s="182">
        <f t="shared" si="4"/>
        <v>1.6535223551280131E-2</v>
      </c>
    </row>
    <row r="14" spans="1:19" ht="24" customHeight="1" thickBot="1" x14ac:dyDescent="0.3">
      <c r="A14" s="8"/>
      <c r="B14" t="s">
        <v>36</v>
      </c>
      <c r="E14" s="19">
        <v>84248.209999999977</v>
      </c>
      <c r="F14" s="140">
        <v>89256.030000000013</v>
      </c>
      <c r="G14" s="247">
        <f>E14/E11</f>
        <v>0.37737695984305797</v>
      </c>
      <c r="H14" s="215">
        <f>F14/F11</f>
        <v>0.39998507719526571</v>
      </c>
      <c r="I14" s="186">
        <f t="shared" si="0"/>
        <v>5.9441262906357741E-2</v>
      </c>
      <c r="K14" s="19">
        <v>8836.1330000000016</v>
      </c>
      <c r="L14" s="140">
        <v>7931.4450000000006</v>
      </c>
      <c r="M14" s="247">
        <f>K14/K11</f>
        <v>0.29494789171008962</v>
      </c>
      <c r="N14" s="215">
        <f>L14/L11</f>
        <v>0.26440967725793973</v>
      </c>
      <c r="O14" s="209">
        <f t="shared" si="1"/>
        <v>-0.10238505916558757</v>
      </c>
      <c r="Q14" s="189">
        <f t="shared" si="2"/>
        <v>1.048821452705049</v>
      </c>
      <c r="R14" s="190">
        <f t="shared" si="3"/>
        <v>0.88861727325313478</v>
      </c>
      <c r="S14" s="182">
        <f t="shared" si="4"/>
        <v>-0.15274685604373031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353004.36999999988</v>
      </c>
      <c r="F15" s="145">
        <v>345597.72000000003</v>
      </c>
      <c r="G15" s="243">
        <f>G7+G11</f>
        <v>1.0000000000000002</v>
      </c>
      <c r="H15" s="244">
        <f>H7+H11</f>
        <v>1</v>
      </c>
      <c r="I15" s="164">
        <f t="shared" si="0"/>
        <v>-2.098175158568108E-2</v>
      </c>
      <c r="J15" s="1"/>
      <c r="K15" s="17">
        <v>46922.753000000004</v>
      </c>
      <c r="L15" s="145">
        <v>47977.772000000004</v>
      </c>
      <c r="M15" s="243">
        <f>M7+M11</f>
        <v>1</v>
      </c>
      <c r="N15" s="244">
        <f>N7+N11</f>
        <v>0.99999999999999978</v>
      </c>
      <c r="O15" s="164">
        <f t="shared" si="1"/>
        <v>2.2484166689878578E-2</v>
      </c>
      <c r="Q15" s="191">
        <f t="shared" si="2"/>
        <v>1.3292400034594478</v>
      </c>
      <c r="R15" s="192">
        <f t="shared" si="3"/>
        <v>1.3882548762185121</v>
      </c>
      <c r="S15" s="57">
        <f t="shared" si="4"/>
        <v>4.4397454639849517E-2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160356.16999999993</v>
      </c>
      <c r="F16" s="181">
        <f t="shared" ref="F16:F17" si="5">F8+F12</f>
        <v>158913.51</v>
      </c>
      <c r="G16" s="245">
        <f>E16/E15</f>
        <v>0.45426114696540437</v>
      </c>
      <c r="H16" s="246">
        <f>F16/F15</f>
        <v>0.45982221757712982</v>
      </c>
      <c r="I16" s="207">
        <f t="shared" si="0"/>
        <v>-8.996598010540641E-3</v>
      </c>
      <c r="J16" s="3"/>
      <c r="K16" s="180">
        <f t="shared" ref="K16:L18" si="6">K8+K12</f>
        <v>29138.337000000003</v>
      </c>
      <c r="L16" s="181">
        <f t="shared" si="6"/>
        <v>31864.938999999998</v>
      </c>
      <c r="M16" s="250">
        <f>K16/K15</f>
        <v>0.62098523929318472</v>
      </c>
      <c r="N16" s="246">
        <f>L16/L15</f>
        <v>0.66416045747184749</v>
      </c>
      <c r="O16" s="207">
        <f t="shared" si="1"/>
        <v>9.3574386211539629E-2</v>
      </c>
      <c r="P16" s="3"/>
      <c r="Q16" s="189">
        <f t="shared" si="2"/>
        <v>1.817101081922823</v>
      </c>
      <c r="R16" s="190">
        <f t="shared" si="3"/>
        <v>2.0051749533441177</v>
      </c>
      <c r="S16" s="182">
        <f t="shared" si="4"/>
        <v>0.10350215147210098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61777.410000000018</v>
      </c>
      <c r="F17" s="140">
        <f t="shared" si="5"/>
        <v>58829.67</v>
      </c>
      <c r="G17" s="248">
        <f>E17/E15</f>
        <v>0.17500466070717494</v>
      </c>
      <c r="H17" s="215">
        <f>F17/F15</f>
        <v>0.17022586260117686</v>
      </c>
      <c r="I17" s="182">
        <f t="shared" si="0"/>
        <v>-4.7715499889037415E-2</v>
      </c>
      <c r="K17" s="19">
        <f t="shared" si="6"/>
        <v>6287.5099999999966</v>
      </c>
      <c r="L17" s="140">
        <f t="shared" si="6"/>
        <v>6085.5359999999991</v>
      </c>
      <c r="M17" s="247">
        <f>K17/K15</f>
        <v>0.13399703977300725</v>
      </c>
      <c r="N17" s="215">
        <f>L17/L15</f>
        <v>0.12684073783167751</v>
      </c>
      <c r="O17" s="182">
        <f t="shared" si="1"/>
        <v>-3.2123050301311254E-2</v>
      </c>
      <c r="Q17" s="189">
        <f t="shared" si="2"/>
        <v>1.0177684690892665</v>
      </c>
      <c r="R17" s="190">
        <f t="shared" si="3"/>
        <v>1.0344331355249823</v>
      </c>
      <c r="S17" s="182">
        <f t="shared" si="4"/>
        <v>1.6373730314742253E-2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130870.78999999998</v>
      </c>
      <c r="F18" s="142">
        <f>F10+F14</f>
        <v>127854.54000000001</v>
      </c>
      <c r="G18" s="249">
        <f>E18/E15</f>
        <v>0.37073419232742083</v>
      </c>
      <c r="H18" s="221">
        <f>F18/F15</f>
        <v>0.36995191982169329</v>
      </c>
      <c r="I18" s="208">
        <f t="shared" si="0"/>
        <v>-2.3047541777656964E-2</v>
      </c>
      <c r="K18" s="21">
        <f t="shared" si="6"/>
        <v>11496.906000000003</v>
      </c>
      <c r="L18" s="142">
        <f t="shared" si="6"/>
        <v>10027.297</v>
      </c>
      <c r="M18" s="249">
        <f>K18/K15</f>
        <v>0.245017720933808</v>
      </c>
      <c r="N18" s="221">
        <f>L18/L15</f>
        <v>0.20899880469647486</v>
      </c>
      <c r="O18" s="186">
        <f t="shared" si="1"/>
        <v>-0.12782647783673293</v>
      </c>
      <c r="Q18" s="193">
        <f t="shared" si="2"/>
        <v>0.87849290128072166</v>
      </c>
      <c r="R18" s="194">
        <f t="shared" si="3"/>
        <v>0.78427383180917931</v>
      </c>
      <c r="S18" s="186">
        <f t="shared" si="4"/>
        <v>-0.10725080343185918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5" workbookViewId="0">
      <selection activeCell="R7" sqref="R7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176</v>
      </c>
      <c r="B7" s="39">
        <v>95745.93</v>
      </c>
      <c r="C7" s="147">
        <v>90973.340000000026</v>
      </c>
      <c r="D7" s="247">
        <f>B7/$B$33</f>
        <v>0.2712315714391863</v>
      </c>
      <c r="E7" s="246">
        <f>C7/$C$33</f>
        <v>0.2632347805998258</v>
      </c>
      <c r="F7" s="52">
        <f>(C7-B7)/B7</f>
        <v>-4.9846400781735245E-2</v>
      </c>
      <c r="H7" s="39">
        <v>10988.827999999998</v>
      </c>
      <c r="I7" s="147">
        <v>8428.739999999998</v>
      </c>
      <c r="J7" s="247">
        <f>H7/$H$33</f>
        <v>0.23418975438205841</v>
      </c>
      <c r="K7" s="246">
        <f>I7/$I$33</f>
        <v>0.17568010452840527</v>
      </c>
      <c r="L7" s="52">
        <f>(I7-H7)/H7</f>
        <v>-0.23297188744786981</v>
      </c>
      <c r="N7" s="27">
        <f t="shared" ref="N7:N33" si="0">(H7/B7)*10</f>
        <v>1.147707061804089</v>
      </c>
      <c r="O7" s="151">
        <f t="shared" ref="O7:O33" si="1">(I7/C7)*10</f>
        <v>0.92650660072500313</v>
      </c>
      <c r="P7" s="61">
        <f>(O7-N7)/N7</f>
        <v>-0.19273250852998958</v>
      </c>
    </row>
    <row r="8" spans="1:16" ht="20.100000000000001" customHeight="1" x14ac:dyDescent="0.25">
      <c r="A8" s="8" t="s">
        <v>168</v>
      </c>
      <c r="B8" s="19">
        <v>16012.909999999996</v>
      </c>
      <c r="C8" s="140">
        <v>22179.01</v>
      </c>
      <c r="D8" s="247">
        <f t="shared" ref="D8:D32" si="2">B8/$B$33</f>
        <v>4.5361789713821363E-2</v>
      </c>
      <c r="E8" s="215">
        <f t="shared" ref="E8:E32" si="3">C8/$C$33</f>
        <v>6.4175799539418252E-2</v>
      </c>
      <c r="F8" s="52">
        <f t="shared" ref="F8:F33" si="4">(C8-B8)/B8</f>
        <v>0.38507054620303266</v>
      </c>
      <c r="H8" s="19">
        <v>2925.4229999999998</v>
      </c>
      <c r="I8" s="140">
        <v>4493.2630000000008</v>
      </c>
      <c r="J8" s="247">
        <f t="shared" ref="J8:J32" si="5">H8/$H$33</f>
        <v>6.2345510716304287E-2</v>
      </c>
      <c r="K8" s="215">
        <f t="shared" ref="K8:K32" si="6">I8/$I$33</f>
        <v>9.3653014983688693E-2</v>
      </c>
      <c r="L8" s="52">
        <f t="shared" ref="L8:L33" si="7">(I8-H8)/H8</f>
        <v>0.53593617059823528</v>
      </c>
      <c r="N8" s="27">
        <f t="shared" si="0"/>
        <v>1.8269152827312465</v>
      </c>
      <c r="O8" s="152">
        <f t="shared" si="1"/>
        <v>2.0259078290690167</v>
      </c>
      <c r="P8" s="52">
        <f t="shared" ref="P8:P71" si="8">(O8-N8)/N8</f>
        <v>0.10892270058646368</v>
      </c>
    </row>
    <row r="9" spans="1:16" ht="20.100000000000001" customHeight="1" x14ac:dyDescent="0.25">
      <c r="A9" s="8" t="s">
        <v>166</v>
      </c>
      <c r="B9" s="19">
        <v>31303</v>
      </c>
      <c r="C9" s="140">
        <v>25526.350000000013</v>
      </c>
      <c r="D9" s="247">
        <f t="shared" si="2"/>
        <v>8.8675956051195604E-2</v>
      </c>
      <c r="E9" s="215">
        <f t="shared" si="3"/>
        <v>7.3861453715609052E-2</v>
      </c>
      <c r="F9" s="52">
        <f t="shared" si="4"/>
        <v>-0.1845398204644918</v>
      </c>
      <c r="H9" s="19">
        <v>4314.2640000000001</v>
      </c>
      <c r="I9" s="140">
        <v>4021.0079999999989</v>
      </c>
      <c r="J9" s="247">
        <f t="shared" si="5"/>
        <v>9.1943965862361046E-2</v>
      </c>
      <c r="K9" s="215">
        <f t="shared" si="6"/>
        <v>8.3809810926609885E-2</v>
      </c>
      <c r="L9" s="52">
        <f t="shared" si="7"/>
        <v>-6.7973587151829648E-2</v>
      </c>
      <c r="N9" s="27">
        <f t="shared" si="0"/>
        <v>1.3782270069961347</v>
      </c>
      <c r="O9" s="152">
        <f t="shared" si="1"/>
        <v>1.5752381362787851</v>
      </c>
      <c r="P9" s="52">
        <f t="shared" si="8"/>
        <v>0.14294534084921101</v>
      </c>
    </row>
    <row r="10" spans="1:16" ht="20.100000000000001" customHeight="1" x14ac:dyDescent="0.25">
      <c r="A10" s="8" t="s">
        <v>167</v>
      </c>
      <c r="B10" s="19">
        <v>8548.35</v>
      </c>
      <c r="C10" s="140">
        <v>11148.440000000002</v>
      </c>
      <c r="D10" s="247">
        <f t="shared" si="2"/>
        <v>2.4215989167499535E-2</v>
      </c>
      <c r="E10" s="215">
        <f t="shared" si="3"/>
        <v>3.2258430408626547E-2</v>
      </c>
      <c r="F10" s="52">
        <f t="shared" si="4"/>
        <v>0.30416279164985077</v>
      </c>
      <c r="H10" s="19">
        <v>2529.4690000000001</v>
      </c>
      <c r="I10" s="140">
        <v>3280.2650000000003</v>
      </c>
      <c r="J10" s="247">
        <f t="shared" si="5"/>
        <v>5.3907088529098014E-2</v>
      </c>
      <c r="K10" s="215">
        <f t="shared" si="6"/>
        <v>6.837051541284575E-2</v>
      </c>
      <c r="L10" s="52">
        <f t="shared" si="7"/>
        <v>0.29681960917489014</v>
      </c>
      <c r="N10" s="27">
        <f t="shared" si="0"/>
        <v>2.959014312703621</v>
      </c>
      <c r="O10" s="152">
        <f t="shared" si="1"/>
        <v>2.9423533696194264</v>
      </c>
      <c r="P10" s="52">
        <f t="shared" si="8"/>
        <v>-5.6305719822530029E-3</v>
      </c>
    </row>
    <row r="11" spans="1:16" ht="20.100000000000001" customHeight="1" x14ac:dyDescent="0.25">
      <c r="A11" s="8" t="s">
        <v>178</v>
      </c>
      <c r="B11" s="19">
        <v>18753.409999999996</v>
      </c>
      <c r="C11" s="140">
        <v>29081.299999999992</v>
      </c>
      <c r="D11" s="247">
        <f t="shared" si="2"/>
        <v>5.3125149697155281E-2</v>
      </c>
      <c r="E11" s="215">
        <f t="shared" si="3"/>
        <v>8.4147835234561139E-2</v>
      </c>
      <c r="F11" s="52">
        <f t="shared" si="4"/>
        <v>0.55072064227252526</v>
      </c>
      <c r="H11" s="19">
        <v>1657.7540000000004</v>
      </c>
      <c r="I11" s="140">
        <v>2353.7540000000004</v>
      </c>
      <c r="J11" s="247">
        <f t="shared" si="5"/>
        <v>3.5329427495441282E-2</v>
      </c>
      <c r="K11" s="215">
        <f t="shared" si="6"/>
        <v>4.9059260192407431E-2</v>
      </c>
      <c r="L11" s="52">
        <f t="shared" si="7"/>
        <v>0.41984516399900096</v>
      </c>
      <c r="N11" s="27">
        <f t="shared" si="0"/>
        <v>0.88397470113435406</v>
      </c>
      <c r="O11" s="152">
        <f t="shared" si="1"/>
        <v>0.80937028262147881</v>
      </c>
      <c r="P11" s="52">
        <f t="shared" si="8"/>
        <v>-8.4396553902662236E-2</v>
      </c>
    </row>
    <row r="12" spans="1:16" ht="20.100000000000001" customHeight="1" x14ac:dyDescent="0.25">
      <c r="A12" s="8" t="s">
        <v>169</v>
      </c>
      <c r="B12" s="19">
        <v>10570.449999999999</v>
      </c>
      <c r="C12" s="140">
        <v>10828.63</v>
      </c>
      <c r="D12" s="247">
        <f t="shared" si="2"/>
        <v>2.9944246865839071E-2</v>
      </c>
      <c r="E12" s="215">
        <f t="shared" si="3"/>
        <v>3.1333048146266709E-2</v>
      </c>
      <c r="F12" s="52">
        <f t="shared" si="4"/>
        <v>2.4424693366886019E-2</v>
      </c>
      <c r="H12" s="19">
        <v>2046.8739999999996</v>
      </c>
      <c r="I12" s="140">
        <v>2183.6339999999996</v>
      </c>
      <c r="J12" s="247">
        <f t="shared" si="5"/>
        <v>4.3622206054278169E-2</v>
      </c>
      <c r="K12" s="215">
        <f t="shared" si="6"/>
        <v>4.5513451520841755E-2</v>
      </c>
      <c r="L12" s="52">
        <f t="shared" si="7"/>
        <v>6.6814078443519248E-2</v>
      </c>
      <c r="N12" s="27">
        <f t="shared" si="0"/>
        <v>1.9364114110562936</v>
      </c>
      <c r="O12" s="152">
        <f t="shared" si="1"/>
        <v>2.0165376414190899</v>
      </c>
      <c r="P12" s="52">
        <f t="shared" si="8"/>
        <v>4.1378722468428462E-2</v>
      </c>
    </row>
    <row r="13" spans="1:16" ht="20.100000000000001" customHeight="1" x14ac:dyDescent="0.25">
      <c r="A13" s="8" t="s">
        <v>177</v>
      </c>
      <c r="B13" s="19">
        <v>11920.17</v>
      </c>
      <c r="C13" s="140">
        <v>10474.499999999998</v>
      </c>
      <c r="D13" s="247">
        <f t="shared" si="2"/>
        <v>3.3767768937251391E-2</v>
      </c>
      <c r="E13" s="215">
        <f t="shared" si="3"/>
        <v>3.0308359673206175E-2</v>
      </c>
      <c r="F13" s="52">
        <f t="shared" si="4"/>
        <v>-0.12127931061385885</v>
      </c>
      <c r="H13" s="19">
        <v>2367.5920000000001</v>
      </c>
      <c r="I13" s="140">
        <v>2079.5860000000002</v>
      </c>
      <c r="J13" s="247">
        <f t="shared" si="5"/>
        <v>5.0457227008824469E-2</v>
      </c>
      <c r="K13" s="215">
        <f t="shared" si="6"/>
        <v>4.3344780578806363E-2</v>
      </c>
      <c r="L13" s="52">
        <f t="shared" si="7"/>
        <v>-0.12164511452986826</v>
      </c>
      <c r="N13" s="27">
        <f t="shared" si="0"/>
        <v>1.9862065725572706</v>
      </c>
      <c r="O13" s="152">
        <f t="shared" si="1"/>
        <v>1.9853797317294386</v>
      </c>
      <c r="P13" s="52">
        <f t="shared" si="8"/>
        <v>-4.1629145691903061E-4</v>
      </c>
    </row>
    <row r="14" spans="1:16" ht="20.100000000000001" customHeight="1" x14ac:dyDescent="0.25">
      <c r="A14" s="8" t="s">
        <v>185</v>
      </c>
      <c r="B14" s="19">
        <v>3897.36</v>
      </c>
      <c r="C14" s="140">
        <v>6654.64</v>
      </c>
      <c r="D14" s="247">
        <f t="shared" si="2"/>
        <v>1.1040543209139306E-2</v>
      </c>
      <c r="E14" s="215">
        <f t="shared" si="3"/>
        <v>1.9255451106564014E-2</v>
      </c>
      <c r="F14" s="52">
        <f t="shared" si="4"/>
        <v>0.70747377712092296</v>
      </c>
      <c r="H14" s="19">
        <v>1141.6480000000001</v>
      </c>
      <c r="I14" s="140">
        <v>1965.1179999999999</v>
      </c>
      <c r="J14" s="247">
        <f t="shared" si="5"/>
        <v>2.4330371238021772E-2</v>
      </c>
      <c r="K14" s="215">
        <f t="shared" si="6"/>
        <v>4.095892572918975E-2</v>
      </c>
      <c r="L14" s="52">
        <f t="shared" si="7"/>
        <v>0.7212993847490643</v>
      </c>
      <c r="N14" s="27">
        <f t="shared" si="0"/>
        <v>2.9292854650327405</v>
      </c>
      <c r="O14" s="152">
        <f t="shared" si="1"/>
        <v>2.9530042196121804</v>
      </c>
      <c r="P14" s="52">
        <f t="shared" si="8"/>
        <v>8.0971127131765717E-3</v>
      </c>
    </row>
    <row r="15" spans="1:16" ht="20.100000000000001" customHeight="1" x14ac:dyDescent="0.25">
      <c r="A15" s="8" t="s">
        <v>171</v>
      </c>
      <c r="B15" s="19">
        <v>20114.259999999998</v>
      </c>
      <c r="C15" s="140">
        <v>18877.430000000004</v>
      </c>
      <c r="D15" s="247">
        <f t="shared" si="2"/>
        <v>5.6980201123289186E-2</v>
      </c>
      <c r="E15" s="215">
        <f t="shared" si="3"/>
        <v>5.4622553644161791E-2</v>
      </c>
      <c r="F15" s="52">
        <f t="shared" si="4"/>
        <v>-6.1490206450547751E-2</v>
      </c>
      <c r="H15" s="19">
        <v>2147.87</v>
      </c>
      <c r="I15" s="140">
        <v>1925.4350000000004</v>
      </c>
      <c r="J15" s="247">
        <f t="shared" si="5"/>
        <v>4.577459468330853E-2</v>
      </c>
      <c r="K15" s="215">
        <f t="shared" si="6"/>
        <v>4.0131813540653781E-2</v>
      </c>
      <c r="L15" s="52">
        <f t="shared" si="7"/>
        <v>-0.10356073691610736</v>
      </c>
      <c r="N15" s="27">
        <f t="shared" si="0"/>
        <v>1.0678344617201925</v>
      </c>
      <c r="O15" s="152">
        <f t="shared" si="1"/>
        <v>1.0199667009757154</v>
      </c>
      <c r="P15" s="52">
        <f t="shared" si="8"/>
        <v>-4.4826948801938916E-2</v>
      </c>
    </row>
    <row r="16" spans="1:16" ht="20.100000000000001" customHeight="1" x14ac:dyDescent="0.25">
      <c r="A16" s="8" t="s">
        <v>189</v>
      </c>
      <c r="B16" s="19">
        <v>31124.170000000006</v>
      </c>
      <c r="C16" s="140">
        <v>25089.269999999997</v>
      </c>
      <c r="D16" s="247">
        <f t="shared" si="2"/>
        <v>8.8169361756059841E-2</v>
      </c>
      <c r="E16" s="215">
        <f t="shared" si="3"/>
        <v>7.2596746297979048E-2</v>
      </c>
      <c r="F16" s="52">
        <f t="shared" si="4"/>
        <v>-0.19389754007898066</v>
      </c>
      <c r="H16" s="19">
        <v>2151.5120000000002</v>
      </c>
      <c r="I16" s="140">
        <v>1696.1339999999998</v>
      </c>
      <c r="J16" s="247">
        <f t="shared" si="5"/>
        <v>4.5852211612562449E-2</v>
      </c>
      <c r="K16" s="215">
        <f t="shared" si="6"/>
        <v>3.5352496151759595E-2</v>
      </c>
      <c r="L16" s="52">
        <f t="shared" si="7"/>
        <v>-0.21165487340995559</v>
      </c>
      <c r="N16" s="27">
        <f t="shared" si="0"/>
        <v>0.69126726913520897</v>
      </c>
      <c r="O16" s="152">
        <f t="shared" si="1"/>
        <v>0.6760395978041609</v>
      </c>
      <c r="P16" s="52">
        <f t="shared" si="8"/>
        <v>-2.202863061938147E-2</v>
      </c>
    </row>
    <row r="17" spans="1:16" ht="20.100000000000001" customHeight="1" x14ac:dyDescent="0.25">
      <c r="A17" s="8" t="s">
        <v>179</v>
      </c>
      <c r="B17" s="19">
        <v>7031.4500000000007</v>
      </c>
      <c r="C17" s="140">
        <v>7157.81</v>
      </c>
      <c r="D17" s="247">
        <f t="shared" si="2"/>
        <v>1.9918875225255706E-2</v>
      </c>
      <c r="E17" s="215">
        <f t="shared" si="3"/>
        <v>2.0711392424695396E-2</v>
      </c>
      <c r="F17" s="52">
        <f t="shared" si="4"/>
        <v>1.7970688833739791E-2</v>
      </c>
      <c r="H17" s="19">
        <v>1204.7299999999998</v>
      </c>
      <c r="I17" s="140">
        <v>1347.095</v>
      </c>
      <c r="J17" s="247">
        <f t="shared" si="5"/>
        <v>2.5674751010453276E-2</v>
      </c>
      <c r="K17" s="215">
        <f t="shared" si="6"/>
        <v>2.8077481380335872E-2</v>
      </c>
      <c r="L17" s="52">
        <f t="shared" si="7"/>
        <v>0.1181717065234536</v>
      </c>
      <c r="N17" s="27">
        <f t="shared" si="0"/>
        <v>1.713345042629898</v>
      </c>
      <c r="O17" s="152">
        <f t="shared" si="1"/>
        <v>1.8819932353610949</v>
      </c>
      <c r="P17" s="52">
        <f t="shared" si="8"/>
        <v>9.8432124607154711E-2</v>
      </c>
    </row>
    <row r="18" spans="1:16" ht="20.100000000000001" customHeight="1" x14ac:dyDescent="0.25">
      <c r="A18" s="8" t="s">
        <v>174</v>
      </c>
      <c r="B18" s="19">
        <v>8976.8100000000013</v>
      </c>
      <c r="C18" s="140">
        <v>9012.84</v>
      </c>
      <c r="D18" s="247">
        <f t="shared" si="2"/>
        <v>2.5429741847105173E-2</v>
      </c>
      <c r="E18" s="215">
        <f t="shared" si="3"/>
        <v>2.6078991493346661E-2</v>
      </c>
      <c r="F18" s="52">
        <f t="shared" si="4"/>
        <v>4.013675236525985E-3</v>
      </c>
      <c r="H18" s="19">
        <v>1241.4290000000001</v>
      </c>
      <c r="I18" s="140">
        <v>1299.1009999999999</v>
      </c>
      <c r="J18" s="247">
        <f t="shared" si="5"/>
        <v>2.6456866245678293E-2</v>
      </c>
      <c r="K18" s="215">
        <f t="shared" si="6"/>
        <v>2.7077143140369242E-2</v>
      </c>
      <c r="L18" s="52">
        <f t="shared" si="7"/>
        <v>4.6456140463932934E-2</v>
      </c>
      <c r="N18" s="27">
        <f t="shared" si="0"/>
        <v>1.3829289023606381</v>
      </c>
      <c r="O18" s="152">
        <f t="shared" si="1"/>
        <v>1.4413891736677895</v>
      </c>
      <c r="P18" s="52">
        <f t="shared" si="8"/>
        <v>4.2272795953111252E-2</v>
      </c>
    </row>
    <row r="19" spans="1:16" ht="20.100000000000001" customHeight="1" x14ac:dyDescent="0.25">
      <c r="A19" s="8" t="s">
        <v>183</v>
      </c>
      <c r="B19" s="19">
        <v>7140.7500000000018</v>
      </c>
      <c r="C19" s="140">
        <v>7715.2500000000018</v>
      </c>
      <c r="D19" s="247">
        <f t="shared" si="2"/>
        <v>2.0228503120230494E-2</v>
      </c>
      <c r="E19" s="215">
        <f t="shared" si="3"/>
        <v>2.232436602880367E-2</v>
      </c>
      <c r="F19" s="52">
        <f t="shared" si="4"/>
        <v>8.0453733851486173E-2</v>
      </c>
      <c r="H19" s="19">
        <v>932.24900000000002</v>
      </c>
      <c r="I19" s="140">
        <v>999.85299999999984</v>
      </c>
      <c r="J19" s="247">
        <f t="shared" si="5"/>
        <v>1.9867738791882049E-2</v>
      </c>
      <c r="K19" s="215">
        <f t="shared" si="6"/>
        <v>2.0839921453626474E-2</v>
      </c>
      <c r="L19" s="52">
        <f t="shared" si="7"/>
        <v>7.2517106481208141E-2</v>
      </c>
      <c r="N19" s="27">
        <f t="shared" si="0"/>
        <v>1.3055337324510727</v>
      </c>
      <c r="O19" s="152">
        <f t="shared" si="1"/>
        <v>1.2959437477722688</v>
      </c>
      <c r="P19" s="52">
        <f t="shared" si="8"/>
        <v>-7.345642966114091E-3</v>
      </c>
    </row>
    <row r="20" spans="1:16" ht="20.100000000000001" customHeight="1" x14ac:dyDescent="0.25">
      <c r="A20" s="8" t="s">
        <v>202</v>
      </c>
      <c r="B20" s="19">
        <v>5777.65</v>
      </c>
      <c r="C20" s="140">
        <v>9623.489999999998</v>
      </c>
      <c r="D20" s="247">
        <f t="shared" si="2"/>
        <v>1.6367077835325376E-2</v>
      </c>
      <c r="E20" s="215">
        <f t="shared" si="3"/>
        <v>2.784593023356751E-2</v>
      </c>
      <c r="F20" s="52">
        <f t="shared" si="4"/>
        <v>0.66564087475011446</v>
      </c>
      <c r="H20" s="19">
        <v>559.42099999999994</v>
      </c>
      <c r="I20" s="140">
        <v>932.95100000000002</v>
      </c>
      <c r="J20" s="247">
        <f t="shared" si="5"/>
        <v>1.192216918730237E-2</v>
      </c>
      <c r="K20" s="215">
        <f t="shared" si="6"/>
        <v>1.9445484046237076E-2</v>
      </c>
      <c r="L20" s="52">
        <f t="shared" si="7"/>
        <v>0.66770821974863315</v>
      </c>
      <c r="N20" s="27">
        <f t="shared" si="0"/>
        <v>0.96825006706879091</v>
      </c>
      <c r="O20" s="152">
        <f t="shared" si="1"/>
        <v>0.96945183088463771</v>
      </c>
      <c r="P20" s="52">
        <f t="shared" si="8"/>
        <v>1.2411709089625296E-3</v>
      </c>
    </row>
    <row r="21" spans="1:16" ht="20.100000000000001" customHeight="1" x14ac:dyDescent="0.25">
      <c r="A21" s="8" t="s">
        <v>172</v>
      </c>
      <c r="B21" s="19">
        <v>1185.71</v>
      </c>
      <c r="C21" s="140">
        <v>6547.69</v>
      </c>
      <c r="D21" s="247">
        <f t="shared" si="2"/>
        <v>3.3589102593829068E-3</v>
      </c>
      <c r="E21" s="215">
        <f t="shared" si="3"/>
        <v>1.8945987259406688E-2</v>
      </c>
      <c r="F21" s="52">
        <f t="shared" si="4"/>
        <v>4.5221681524150084</v>
      </c>
      <c r="H21" s="19">
        <v>211.24600000000004</v>
      </c>
      <c r="I21" s="140">
        <v>886.94199999999989</v>
      </c>
      <c r="J21" s="247">
        <f t="shared" si="5"/>
        <v>4.5019950129524576E-3</v>
      </c>
      <c r="K21" s="215">
        <f t="shared" si="6"/>
        <v>1.8486519132234813E-2</v>
      </c>
      <c r="L21" s="52">
        <f t="shared" si="7"/>
        <v>3.1986215123599964</v>
      </c>
      <c r="N21" s="27">
        <f t="shared" si="0"/>
        <v>1.7815992105995568</v>
      </c>
      <c r="O21" s="152">
        <f t="shared" si="1"/>
        <v>1.354587648468391</v>
      </c>
      <c r="P21" s="52">
        <f t="shared" si="8"/>
        <v>-0.23967880070370307</v>
      </c>
    </row>
    <row r="22" spans="1:16" ht="20.100000000000001" customHeight="1" x14ac:dyDescent="0.25">
      <c r="A22" s="8" t="s">
        <v>191</v>
      </c>
      <c r="B22" s="19">
        <v>1569.25</v>
      </c>
      <c r="C22" s="140">
        <v>2577.83</v>
      </c>
      <c r="D22" s="247">
        <f t="shared" si="2"/>
        <v>4.4454123896539854E-3</v>
      </c>
      <c r="E22" s="215">
        <f t="shared" si="3"/>
        <v>7.4590480515901551E-3</v>
      </c>
      <c r="F22" s="52">
        <f t="shared" si="4"/>
        <v>0.64271467261430615</v>
      </c>
      <c r="H22" s="19">
        <v>472.11</v>
      </c>
      <c r="I22" s="140">
        <v>801.08799999999997</v>
      </c>
      <c r="J22" s="247">
        <f t="shared" si="5"/>
        <v>1.0061430112593774E-2</v>
      </c>
      <c r="K22" s="215">
        <f t="shared" si="6"/>
        <v>1.6697065466066238E-2</v>
      </c>
      <c r="L22" s="52">
        <f t="shared" si="7"/>
        <v>0.69682489250386548</v>
      </c>
      <c r="N22" s="27">
        <f t="shared" si="0"/>
        <v>3.0085072486856781</v>
      </c>
      <c r="O22" s="152">
        <f t="shared" si="1"/>
        <v>3.1076060097058376</v>
      </c>
      <c r="P22" s="52">
        <f t="shared" si="8"/>
        <v>3.2939512132953173E-2</v>
      </c>
    </row>
    <row r="23" spans="1:16" ht="20.100000000000001" customHeight="1" x14ac:dyDescent="0.25">
      <c r="A23" s="8" t="s">
        <v>175</v>
      </c>
      <c r="B23" s="19">
        <v>5356.7699999999995</v>
      </c>
      <c r="C23" s="140">
        <v>3730.7599999999998</v>
      </c>
      <c r="D23" s="247">
        <f t="shared" si="2"/>
        <v>1.5174797977713414E-2</v>
      </c>
      <c r="E23" s="215">
        <f t="shared" si="3"/>
        <v>1.079509436578459E-2</v>
      </c>
      <c r="F23" s="52">
        <f t="shared" si="4"/>
        <v>-0.30354299325899747</v>
      </c>
      <c r="H23" s="19">
        <v>1115.5129999999997</v>
      </c>
      <c r="I23" s="140">
        <v>794.24999999999989</v>
      </c>
      <c r="J23" s="247">
        <f t="shared" si="5"/>
        <v>2.3773391983202677E-2</v>
      </c>
      <c r="K23" s="215">
        <f t="shared" si="6"/>
        <v>1.6554541132089245E-2</v>
      </c>
      <c r="L23" s="52">
        <f t="shared" si="7"/>
        <v>-0.28799574724812699</v>
      </c>
      <c r="N23" s="27">
        <f t="shared" si="0"/>
        <v>2.0824358708699457</v>
      </c>
      <c r="O23" s="152">
        <f t="shared" si="1"/>
        <v>2.1289227932110348</v>
      </c>
      <c r="P23" s="52">
        <f t="shared" si="8"/>
        <v>2.2323339216044617E-2</v>
      </c>
    </row>
    <row r="24" spans="1:16" ht="20.100000000000001" customHeight="1" x14ac:dyDescent="0.25">
      <c r="A24" s="8" t="s">
        <v>170</v>
      </c>
      <c r="B24" s="19">
        <v>3772.8399999999997</v>
      </c>
      <c r="C24" s="140">
        <v>3518.98</v>
      </c>
      <c r="D24" s="247">
        <f t="shared" si="2"/>
        <v>1.0687799700609934E-2</v>
      </c>
      <c r="E24" s="215">
        <f t="shared" si="3"/>
        <v>1.0182300971198538E-2</v>
      </c>
      <c r="F24" s="52">
        <f t="shared" si="4"/>
        <v>-6.7286182292384436E-2</v>
      </c>
      <c r="H24" s="19">
        <v>880.85599999999999</v>
      </c>
      <c r="I24" s="140">
        <v>780.32099999999991</v>
      </c>
      <c r="J24" s="247">
        <f t="shared" si="5"/>
        <v>1.8772470575202604E-2</v>
      </c>
      <c r="K24" s="215">
        <f t="shared" si="6"/>
        <v>1.6264219188836023E-2</v>
      </c>
      <c r="L24" s="52">
        <f t="shared" si="7"/>
        <v>-0.11413329761050624</v>
      </c>
      <c r="N24" s="27">
        <f t="shared" si="0"/>
        <v>2.3347292755589955</v>
      </c>
      <c r="O24" s="152">
        <f t="shared" si="1"/>
        <v>2.2174635831974037</v>
      </c>
      <c r="P24" s="52">
        <f t="shared" si="8"/>
        <v>-5.0226676638350419E-2</v>
      </c>
    </row>
    <row r="25" spans="1:16" ht="20.100000000000001" customHeight="1" x14ac:dyDescent="0.25">
      <c r="A25" s="8" t="s">
        <v>173</v>
      </c>
      <c r="B25" s="19">
        <v>18276.340000000004</v>
      </c>
      <c r="C25" s="140">
        <v>3386.04</v>
      </c>
      <c r="D25" s="247">
        <f t="shared" si="2"/>
        <v>5.1773693339830319E-2</v>
      </c>
      <c r="E25" s="215">
        <f t="shared" si="3"/>
        <v>9.7976340816137344E-3</v>
      </c>
      <c r="F25" s="52">
        <f t="shared" si="4"/>
        <v>-0.81473095816777319</v>
      </c>
      <c r="H25" s="19">
        <v>1291.4910000000004</v>
      </c>
      <c r="I25" s="140">
        <v>704.76800000000003</v>
      </c>
      <c r="J25" s="247">
        <f t="shared" si="5"/>
        <v>2.7523768692770439E-2</v>
      </c>
      <c r="K25" s="215">
        <f t="shared" si="6"/>
        <v>1.4689469114989331E-2</v>
      </c>
      <c r="L25" s="52">
        <f t="shared" si="7"/>
        <v>-0.45429894594697151</v>
      </c>
      <c r="N25" s="27">
        <f t="shared" si="0"/>
        <v>0.70664640732225392</v>
      </c>
      <c r="O25" s="152">
        <f t="shared" si="1"/>
        <v>2.0813930136678835</v>
      </c>
      <c r="P25" s="52">
        <f t="shared" si="8"/>
        <v>1.9454519149896423</v>
      </c>
    </row>
    <row r="26" spans="1:16" ht="20.100000000000001" customHeight="1" x14ac:dyDescent="0.25">
      <c r="A26" s="8" t="s">
        <v>180</v>
      </c>
      <c r="B26" s="19">
        <v>4060.8399999999997</v>
      </c>
      <c r="C26" s="140">
        <v>3734.8899999999994</v>
      </c>
      <c r="D26" s="247">
        <f t="shared" si="2"/>
        <v>1.1503653623324828E-2</v>
      </c>
      <c r="E26" s="215">
        <f t="shared" si="3"/>
        <v>1.0807044676104922E-2</v>
      </c>
      <c r="F26" s="52">
        <f t="shared" si="4"/>
        <v>-8.0266644339594836E-2</v>
      </c>
      <c r="H26" s="19">
        <v>693.83699999999999</v>
      </c>
      <c r="I26" s="140">
        <v>603.59500000000003</v>
      </c>
      <c r="J26" s="247">
        <f t="shared" si="5"/>
        <v>1.4786792241282173E-2</v>
      </c>
      <c r="K26" s="215">
        <f t="shared" si="6"/>
        <v>1.2580721755899792E-2</v>
      </c>
      <c r="L26" s="52">
        <f t="shared" si="7"/>
        <v>-0.13006224804961392</v>
      </c>
      <c r="N26" s="27">
        <f t="shared" si="0"/>
        <v>1.7086046236739196</v>
      </c>
      <c r="O26" s="152">
        <f t="shared" si="1"/>
        <v>1.616098466086016</v>
      </c>
      <c r="P26" s="52">
        <f t="shared" si="8"/>
        <v>-5.4141348036968691E-2</v>
      </c>
    </row>
    <row r="27" spans="1:16" ht="20.100000000000001" customHeight="1" x14ac:dyDescent="0.25">
      <c r="A27" s="8" t="s">
        <v>188</v>
      </c>
      <c r="B27" s="19">
        <v>1440.0100000000002</v>
      </c>
      <c r="C27" s="140">
        <v>2250.29</v>
      </c>
      <c r="D27" s="247">
        <f t="shared" si="2"/>
        <v>4.0792979418356771E-3</v>
      </c>
      <c r="E27" s="215">
        <f t="shared" si="3"/>
        <v>6.5112987435218036E-3</v>
      </c>
      <c r="F27" s="52">
        <f t="shared" si="4"/>
        <v>0.56269053687127146</v>
      </c>
      <c r="H27" s="19">
        <v>283.06400000000002</v>
      </c>
      <c r="I27" s="140">
        <v>465.11800000000011</v>
      </c>
      <c r="J27" s="247">
        <f t="shared" si="5"/>
        <v>6.0325531198052243E-3</v>
      </c>
      <c r="K27" s="215">
        <f t="shared" si="6"/>
        <v>9.6944476704754028E-3</v>
      </c>
      <c r="L27" s="52">
        <f t="shared" si="7"/>
        <v>0.64315490489783256</v>
      </c>
      <c r="N27" s="27">
        <f t="shared" si="0"/>
        <v>1.9657085714682534</v>
      </c>
      <c r="O27" s="152">
        <f t="shared" si="1"/>
        <v>2.0669247074821473</v>
      </c>
      <c r="P27" s="52">
        <f t="shared" si="8"/>
        <v>5.1490916549390732E-2</v>
      </c>
    </row>
    <row r="28" spans="1:16" ht="20.100000000000001" customHeight="1" x14ac:dyDescent="0.25">
      <c r="A28" s="8" t="s">
        <v>207</v>
      </c>
      <c r="B28" s="19">
        <v>14068.759999999997</v>
      </c>
      <c r="C28" s="140">
        <v>10820.250000000005</v>
      </c>
      <c r="D28" s="247">
        <f t="shared" si="2"/>
        <v>3.9854350811577746E-2</v>
      </c>
      <c r="E28" s="215">
        <f t="shared" si="3"/>
        <v>3.1308800301113118E-2</v>
      </c>
      <c r="F28" s="52">
        <f t="shared" ref="F28:F29" si="9">(C28-B28)/B28</f>
        <v>-0.23090236808361161</v>
      </c>
      <c r="H28" s="19">
        <v>519.68500000000006</v>
      </c>
      <c r="I28" s="140">
        <v>418.97799999999995</v>
      </c>
      <c r="J28" s="247">
        <f t="shared" si="5"/>
        <v>1.107533055445404E-2</v>
      </c>
      <c r="K28" s="215">
        <f t="shared" si="6"/>
        <v>8.7327523253893456E-3</v>
      </c>
      <c r="L28" s="52">
        <f t="shared" ref="L28" si="10">(I28-H28)/H28</f>
        <v>-0.19378469649884084</v>
      </c>
      <c r="N28" s="27">
        <f t="shared" si="0"/>
        <v>0.36938934205999691</v>
      </c>
      <c r="O28" s="152">
        <f t="shared" si="1"/>
        <v>0.38721656153970541</v>
      </c>
      <c r="P28" s="52">
        <f t="shared" ref="P28" si="11">(O28-N28)/N28</f>
        <v>4.8261326058543857E-2</v>
      </c>
    </row>
    <row r="29" spans="1:16" ht="20.100000000000001" customHeight="1" x14ac:dyDescent="0.25">
      <c r="A29" s="8" t="s">
        <v>182</v>
      </c>
      <c r="B29" s="19">
        <v>2089.69</v>
      </c>
      <c r="C29" s="140">
        <v>1205.72</v>
      </c>
      <c r="D29" s="247">
        <f t="shared" si="2"/>
        <v>5.9197284158266916E-3</v>
      </c>
      <c r="E29" s="215">
        <f t="shared" si="3"/>
        <v>3.4887961645117338E-3</v>
      </c>
      <c r="F29" s="52">
        <f t="shared" si="9"/>
        <v>-0.42301489694643701</v>
      </c>
      <c r="H29" s="19">
        <v>515.89999999999986</v>
      </c>
      <c r="I29" s="140">
        <v>385.17100000000005</v>
      </c>
      <c r="J29" s="247">
        <f t="shared" si="5"/>
        <v>1.0994666063178341E-2</v>
      </c>
      <c r="K29" s="215">
        <f t="shared" si="6"/>
        <v>8.0281135189020445E-3</v>
      </c>
      <c r="L29" s="52">
        <f t="shared" ref="L29:L32" si="12">(I29-H29)/H29</f>
        <v>-0.25339988369839089</v>
      </c>
      <c r="N29" s="27">
        <f t="shared" ref="N29:N30" si="13">(H29/B29)*10</f>
        <v>2.4687872363843431</v>
      </c>
      <c r="O29" s="152">
        <f t="shared" ref="O29:O30" si="14">(I29/C29)*10</f>
        <v>3.1945310685731347</v>
      </c>
      <c r="P29" s="52">
        <f t="shared" ref="P29:P30" si="15">(O29-N29)/N29</f>
        <v>0.29396775124764424</v>
      </c>
    </row>
    <row r="30" spans="1:16" ht="20.100000000000001" customHeight="1" x14ac:dyDescent="0.25">
      <c r="A30" s="8" t="s">
        <v>211</v>
      </c>
      <c r="B30" s="19">
        <v>1374.4</v>
      </c>
      <c r="C30" s="140">
        <v>1458.56</v>
      </c>
      <c r="D30" s="247">
        <f t="shared" si="2"/>
        <v>3.8934362200671899E-3</v>
      </c>
      <c r="E30" s="215">
        <f t="shared" si="3"/>
        <v>4.2203982132752501E-3</v>
      </c>
      <c r="F30" s="52">
        <f t="shared" si="4"/>
        <v>6.123399301513377E-2</v>
      </c>
      <c r="H30" s="19">
        <v>334.59499999999997</v>
      </c>
      <c r="I30" s="140">
        <v>383.39999999999992</v>
      </c>
      <c r="J30" s="247">
        <f t="shared" si="5"/>
        <v>7.1307623403937936E-3</v>
      </c>
      <c r="K30" s="215">
        <f t="shared" si="6"/>
        <v>7.9912005918073865E-3</v>
      </c>
      <c r="L30" s="52">
        <f t="shared" si="12"/>
        <v>0.14586290888985176</v>
      </c>
      <c r="N30" s="27">
        <f t="shared" si="13"/>
        <v>2.434480500582072</v>
      </c>
      <c r="O30" s="152">
        <f t="shared" si="14"/>
        <v>2.6286200087757781</v>
      </c>
      <c r="P30" s="52">
        <f t="shared" si="15"/>
        <v>7.9745764300551303E-2</v>
      </c>
    </row>
    <row r="31" spans="1:16" ht="20.100000000000001" customHeight="1" x14ac:dyDescent="0.25">
      <c r="A31" s="8" t="s">
        <v>209</v>
      </c>
      <c r="B31" s="19">
        <v>93.110000000000014</v>
      </c>
      <c r="C31" s="140">
        <v>823.9899999999999</v>
      </c>
      <c r="D31" s="247">
        <f t="shared" si="2"/>
        <v>2.637644400832771E-4</v>
      </c>
      <c r="E31" s="215">
        <f t="shared" si="3"/>
        <v>2.3842460534751211E-3</v>
      </c>
      <c r="F31" s="52">
        <f t="shared" si="4"/>
        <v>7.8496402105037033</v>
      </c>
      <c r="H31" s="19">
        <v>39.303999999999995</v>
      </c>
      <c r="I31" s="140">
        <v>330.125</v>
      </c>
      <c r="J31" s="247">
        <f t="shared" si="5"/>
        <v>8.3763201191541304E-4</v>
      </c>
      <c r="K31" s="215">
        <f t="shared" si="6"/>
        <v>6.8807905460887163E-3</v>
      </c>
      <c r="L31" s="52">
        <f t="shared" si="12"/>
        <v>7.3992723386932644</v>
      </c>
      <c r="N31" s="27">
        <f t="shared" ref="N31:N32" si="16">(H31/B31)*10</f>
        <v>4.2212436902588326</v>
      </c>
      <c r="O31" s="152">
        <f t="shared" ref="O31:O32" si="17">(I31/C31)*10</f>
        <v>4.0064199808250107</v>
      </c>
      <c r="P31" s="52">
        <f t="shared" ref="P31:P32" si="18">(O31-N31)/N31</f>
        <v>-5.0891093999041223E-2</v>
      </c>
    </row>
    <row r="32" spans="1:16" ht="20.100000000000001" customHeight="1" thickBot="1" x14ac:dyDescent="0.3">
      <c r="A32" s="8" t="s">
        <v>17</v>
      </c>
      <c r="B32" s="19">
        <f>B33-SUM(B7:B31)</f>
        <v>22799.979999999865</v>
      </c>
      <c r="C32" s="140">
        <f>C33-SUM(C7:C31)</f>
        <v>21200.419999999984</v>
      </c>
      <c r="D32" s="247">
        <f t="shared" si="2"/>
        <v>6.4588378891739656E-2</v>
      </c>
      <c r="E32" s="215">
        <f t="shared" si="3"/>
        <v>6.1344212571772715E-2</v>
      </c>
      <c r="F32" s="52">
        <f t="shared" si="4"/>
        <v>-7.0156201891400372E-2</v>
      </c>
      <c r="H32" s="19">
        <f>H33-SUM(H7:H31)</f>
        <v>4356.0890000000145</v>
      </c>
      <c r="I32" s="140">
        <f>I33-SUM(I7:I31)</f>
        <v>4418.0790000000052</v>
      </c>
      <c r="J32" s="247">
        <f t="shared" si="5"/>
        <v>9.2835324474674658E-2</v>
      </c>
      <c r="K32" s="215">
        <f t="shared" si="6"/>
        <v>9.2085955971444533E-2</v>
      </c>
      <c r="L32" s="52">
        <f t="shared" si="12"/>
        <v>1.4230655066962699E-2</v>
      </c>
      <c r="N32" s="27">
        <f t="shared" si="16"/>
        <v>1.9105670268131991</v>
      </c>
      <c r="O32" s="152">
        <f t="shared" si="17"/>
        <v>2.0839582423367125</v>
      </c>
      <c r="P32" s="52">
        <f t="shared" si="18"/>
        <v>9.0753798788586665E-2</v>
      </c>
    </row>
    <row r="33" spans="1:16" ht="26.25" customHeight="1" thickBot="1" x14ac:dyDescent="0.3">
      <c r="A33" s="12" t="s">
        <v>18</v>
      </c>
      <c r="B33" s="17">
        <v>353004.37000000011</v>
      </c>
      <c r="C33" s="145">
        <v>345597.72</v>
      </c>
      <c r="D33" s="243">
        <f>SUM(D7:D32)</f>
        <v>0.99999999999999922</v>
      </c>
      <c r="E33" s="244">
        <f>SUM(E7:E32)</f>
        <v>1.0000000000000004</v>
      </c>
      <c r="F33" s="57">
        <f t="shared" si="4"/>
        <v>-2.0981751585681892E-2</v>
      </c>
      <c r="G33" s="1"/>
      <c r="H33" s="17">
        <v>46922.753000000012</v>
      </c>
      <c r="I33" s="145">
        <v>47977.772000000012</v>
      </c>
      <c r="J33" s="243">
        <f>SUM(J7:J32)</f>
        <v>1.0000000000000002</v>
      </c>
      <c r="K33" s="244">
        <f>SUM(K7:K32)</f>
        <v>0.99999999999999978</v>
      </c>
      <c r="L33" s="57">
        <f t="shared" si="7"/>
        <v>2.2484166689878574E-2</v>
      </c>
      <c r="N33" s="29">
        <f t="shared" si="0"/>
        <v>1.3292400034594469</v>
      </c>
      <c r="O33" s="146">
        <f t="shared" si="1"/>
        <v>1.3882548762185127</v>
      </c>
      <c r="P33" s="57">
        <f t="shared" si="8"/>
        <v>4.4397454639850717E-2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31303</v>
      </c>
      <c r="C39" s="147">
        <v>25526.350000000013</v>
      </c>
      <c r="D39" s="247">
        <f t="shared" ref="D39:D61" si="19">B39/$B$62</f>
        <v>0.2412422430326592</v>
      </c>
      <c r="E39" s="246">
        <f t="shared" ref="E39:E61" si="20">C39/$C$62</f>
        <v>0.20846461213504505</v>
      </c>
      <c r="F39" s="52">
        <f>(C39-B39)/B39</f>
        <v>-0.1845398204644918</v>
      </c>
      <c r="H39" s="39">
        <v>4314.2640000000001</v>
      </c>
      <c r="I39" s="147">
        <v>4021.0079999999989</v>
      </c>
      <c r="J39" s="247">
        <f t="shared" ref="J39:J61" si="21">H39/$H$62</f>
        <v>0.25431177682671813</v>
      </c>
      <c r="K39" s="246">
        <f t="shared" ref="K39:K61" si="22">I39/$I$62</f>
        <v>0.22362576788826</v>
      </c>
      <c r="L39" s="52">
        <f>(I39-H39)/H39</f>
        <v>-6.7973587151829648E-2</v>
      </c>
      <c r="N39" s="27">
        <f t="shared" ref="N39:N62" si="23">(H39/B39)*10</f>
        <v>1.3782270069961347</v>
      </c>
      <c r="O39" s="151">
        <f t="shared" ref="O39:O62" si="24">(I39/C39)*10</f>
        <v>1.5752381362787851</v>
      </c>
      <c r="P39" s="61">
        <f t="shared" si="8"/>
        <v>0.14294534084921101</v>
      </c>
    </row>
    <row r="40" spans="1:16" ht="20.100000000000001" customHeight="1" x14ac:dyDescent="0.25">
      <c r="A40" s="38" t="s">
        <v>178</v>
      </c>
      <c r="B40" s="19">
        <v>18753.409999999996</v>
      </c>
      <c r="C40" s="140">
        <v>29081.299999999992</v>
      </c>
      <c r="D40" s="247">
        <f t="shared" si="19"/>
        <v>0.14452655313903143</v>
      </c>
      <c r="E40" s="215">
        <f t="shared" si="20"/>
        <v>0.2374966230927211</v>
      </c>
      <c r="F40" s="52">
        <f t="shared" ref="F40:F62" si="25">(C40-B40)/B40</f>
        <v>0.55072064227252526</v>
      </c>
      <c r="H40" s="19">
        <v>1657.7540000000004</v>
      </c>
      <c r="I40" s="140">
        <v>2353.7540000000004</v>
      </c>
      <c r="J40" s="247">
        <f t="shared" si="21"/>
        <v>9.7719185771107039E-2</v>
      </c>
      <c r="K40" s="215">
        <f t="shared" si="22"/>
        <v>0.13090251142749873</v>
      </c>
      <c r="L40" s="52">
        <f t="shared" ref="L40:L62" si="26">(I40-H40)/H40</f>
        <v>0.41984516399900096</v>
      </c>
      <c r="N40" s="27">
        <f t="shared" si="23"/>
        <v>0.88397470113435406</v>
      </c>
      <c r="O40" s="152">
        <f t="shared" si="24"/>
        <v>0.80937028262147881</v>
      </c>
      <c r="P40" s="52">
        <f t="shared" si="8"/>
        <v>-8.4396553902662236E-2</v>
      </c>
    </row>
    <row r="41" spans="1:16" ht="20.100000000000001" customHeight="1" x14ac:dyDescent="0.25">
      <c r="A41" s="38" t="s">
        <v>185</v>
      </c>
      <c r="B41" s="19">
        <v>3897.36</v>
      </c>
      <c r="C41" s="140">
        <v>6654.64</v>
      </c>
      <c r="D41" s="247">
        <f t="shared" si="19"/>
        <v>3.0035711219556102E-2</v>
      </c>
      <c r="E41" s="215">
        <f t="shared" si="20"/>
        <v>5.4346075584576548E-2</v>
      </c>
      <c r="F41" s="52">
        <f t="shared" si="25"/>
        <v>0.70747377712092296</v>
      </c>
      <c r="H41" s="19">
        <v>1141.6480000000001</v>
      </c>
      <c r="I41" s="140">
        <v>1965.1179999999999</v>
      </c>
      <c r="J41" s="247">
        <f t="shared" si="21"/>
        <v>6.7296422145392373E-2</v>
      </c>
      <c r="K41" s="215">
        <f t="shared" si="22"/>
        <v>0.10928877081096129</v>
      </c>
      <c r="L41" s="52">
        <f t="shared" si="26"/>
        <v>0.7212993847490643</v>
      </c>
      <c r="N41" s="27">
        <f t="shared" si="23"/>
        <v>2.9292854650327405</v>
      </c>
      <c r="O41" s="152">
        <f t="shared" si="24"/>
        <v>2.9530042196121804</v>
      </c>
      <c r="P41" s="52">
        <f t="shared" si="8"/>
        <v>8.0971127131765717E-3</v>
      </c>
    </row>
    <row r="42" spans="1:16" ht="20.100000000000001" customHeight="1" x14ac:dyDescent="0.25">
      <c r="A42" s="38" t="s">
        <v>171</v>
      </c>
      <c r="B42" s="19">
        <v>20114.259999999998</v>
      </c>
      <c r="C42" s="140">
        <v>18877.430000000004</v>
      </c>
      <c r="D42" s="247">
        <f t="shared" si="19"/>
        <v>0.15501419031217759</v>
      </c>
      <c r="E42" s="215">
        <f t="shared" si="20"/>
        <v>0.15416524975393905</v>
      </c>
      <c r="F42" s="52">
        <f t="shared" si="25"/>
        <v>-6.1490206450547751E-2</v>
      </c>
      <c r="H42" s="19">
        <v>2147.87</v>
      </c>
      <c r="I42" s="140">
        <v>1925.4350000000004</v>
      </c>
      <c r="J42" s="247">
        <f t="shared" si="21"/>
        <v>0.12660992375357719</v>
      </c>
      <c r="K42" s="215">
        <f t="shared" si="22"/>
        <v>0.10708182634651116</v>
      </c>
      <c r="L42" s="52">
        <f t="shared" si="26"/>
        <v>-0.10356073691610736</v>
      </c>
      <c r="N42" s="27">
        <f t="shared" si="23"/>
        <v>1.0678344617201925</v>
      </c>
      <c r="O42" s="152">
        <f t="shared" si="24"/>
        <v>1.0199667009757154</v>
      </c>
      <c r="P42" s="52">
        <f t="shared" si="8"/>
        <v>-4.4826948801938916E-2</v>
      </c>
    </row>
    <row r="43" spans="1:16" ht="20.100000000000001" customHeight="1" x14ac:dyDescent="0.25">
      <c r="A43" s="38" t="s">
        <v>179</v>
      </c>
      <c r="B43" s="19">
        <v>7031.4500000000007</v>
      </c>
      <c r="C43" s="140">
        <v>7157.81</v>
      </c>
      <c r="D43" s="247">
        <f t="shared" si="19"/>
        <v>5.4189143844743048E-2</v>
      </c>
      <c r="E43" s="215">
        <f t="shared" si="20"/>
        <v>5.8455285827638738E-2</v>
      </c>
      <c r="F43" s="52">
        <f t="shared" si="25"/>
        <v>1.7970688833739791E-2</v>
      </c>
      <c r="H43" s="19">
        <v>1204.7299999999998</v>
      </c>
      <c r="I43" s="140">
        <v>1347.095</v>
      </c>
      <c r="J43" s="247">
        <f t="shared" si="21"/>
        <v>7.1014900084105201E-2</v>
      </c>
      <c r="K43" s="215">
        <f t="shared" si="22"/>
        <v>7.4917820057417372E-2</v>
      </c>
      <c r="L43" s="52">
        <f t="shared" si="26"/>
        <v>0.1181717065234536</v>
      </c>
      <c r="N43" s="27">
        <f t="shared" si="23"/>
        <v>1.713345042629898</v>
      </c>
      <c r="O43" s="152">
        <f t="shared" si="24"/>
        <v>1.8819932353610949</v>
      </c>
      <c r="P43" s="52">
        <f t="shared" si="8"/>
        <v>9.8432124607154711E-2</v>
      </c>
    </row>
    <row r="44" spans="1:16" ht="20.100000000000001" customHeight="1" x14ac:dyDescent="0.25">
      <c r="A44" s="38" t="s">
        <v>174</v>
      </c>
      <c r="B44" s="19">
        <v>8976.8100000000013</v>
      </c>
      <c r="C44" s="140">
        <v>9012.84</v>
      </c>
      <c r="D44" s="247">
        <f t="shared" si="19"/>
        <v>6.9181413272785541E-2</v>
      </c>
      <c r="E44" s="215">
        <f t="shared" si="20"/>
        <v>7.3604655379058054E-2</v>
      </c>
      <c r="F44" s="52">
        <f t="shared" si="25"/>
        <v>4.013675236525985E-3</v>
      </c>
      <c r="H44" s="19">
        <v>1241.4290000000001</v>
      </c>
      <c r="I44" s="140">
        <v>1299.1009999999999</v>
      </c>
      <c r="J44" s="247">
        <f t="shared" si="21"/>
        <v>7.3178186312709614E-2</v>
      </c>
      <c r="K44" s="215">
        <f t="shared" si="22"/>
        <v>7.2248664685423777E-2</v>
      </c>
      <c r="L44" s="52">
        <f t="shared" si="26"/>
        <v>4.6456140463932934E-2</v>
      </c>
      <c r="N44" s="27">
        <f t="shared" si="23"/>
        <v>1.3829289023606381</v>
      </c>
      <c r="O44" s="152">
        <f t="shared" si="24"/>
        <v>1.4413891736677895</v>
      </c>
      <c r="P44" s="52">
        <f t="shared" si="8"/>
        <v>4.2272795953111252E-2</v>
      </c>
    </row>
    <row r="45" spans="1:16" ht="20.100000000000001" customHeight="1" x14ac:dyDescent="0.25">
      <c r="A45" s="38" t="s">
        <v>183</v>
      </c>
      <c r="B45" s="19">
        <v>7140.7500000000018</v>
      </c>
      <c r="C45" s="140">
        <v>7715.2500000000018</v>
      </c>
      <c r="D45" s="247">
        <f t="shared" si="19"/>
        <v>5.5031484104892878E-2</v>
      </c>
      <c r="E45" s="215">
        <f t="shared" si="20"/>
        <v>6.3007699838594472E-2</v>
      </c>
      <c r="F45" s="52">
        <f t="shared" si="25"/>
        <v>8.0453733851486173E-2</v>
      </c>
      <c r="H45" s="19">
        <v>932.24900000000002</v>
      </c>
      <c r="I45" s="140">
        <v>999.85299999999984</v>
      </c>
      <c r="J45" s="247">
        <f t="shared" si="21"/>
        <v>5.4953034778337885E-2</v>
      </c>
      <c r="K45" s="215">
        <f t="shared" si="22"/>
        <v>5.5606180067381231E-2</v>
      </c>
      <c r="L45" s="52">
        <f t="shared" si="26"/>
        <v>7.2517106481208141E-2</v>
      </c>
      <c r="N45" s="27">
        <f t="shared" si="23"/>
        <v>1.3055337324510727</v>
      </c>
      <c r="O45" s="152">
        <f t="shared" si="24"/>
        <v>1.2959437477722688</v>
      </c>
      <c r="P45" s="52">
        <f t="shared" si="8"/>
        <v>-7.345642966114091E-3</v>
      </c>
    </row>
    <row r="46" spans="1:16" ht="20.100000000000001" customHeight="1" x14ac:dyDescent="0.25">
      <c r="A46" s="38" t="s">
        <v>191</v>
      </c>
      <c r="B46" s="19">
        <v>1569.25</v>
      </c>
      <c r="C46" s="140">
        <v>2577.83</v>
      </c>
      <c r="D46" s="247">
        <f t="shared" si="19"/>
        <v>1.2093709544740136E-2</v>
      </c>
      <c r="E46" s="215">
        <f t="shared" si="20"/>
        <v>2.1052219808162267E-2</v>
      </c>
      <c r="F46" s="52">
        <f t="shared" si="25"/>
        <v>0.64271467261430615</v>
      </c>
      <c r="H46" s="19">
        <v>472.11</v>
      </c>
      <c r="I46" s="140">
        <v>801.08799999999997</v>
      </c>
      <c r="J46" s="247">
        <f t="shared" si="21"/>
        <v>2.7829343071648346E-2</v>
      </c>
      <c r="K46" s="215">
        <f t="shared" si="22"/>
        <v>4.4551992720748251E-2</v>
      </c>
      <c r="L46" s="52">
        <f t="shared" si="26"/>
        <v>0.69682489250386548</v>
      </c>
      <c r="N46" s="27">
        <f t="shared" si="23"/>
        <v>3.0085072486856781</v>
      </c>
      <c r="O46" s="152">
        <f t="shared" si="24"/>
        <v>3.1076060097058376</v>
      </c>
      <c r="P46" s="52">
        <f t="shared" si="8"/>
        <v>3.2939512132953173E-2</v>
      </c>
    </row>
    <row r="47" spans="1:16" ht="20.100000000000001" customHeight="1" x14ac:dyDescent="0.25">
      <c r="A47" s="38" t="s">
        <v>175</v>
      </c>
      <c r="B47" s="19">
        <v>5356.7699999999995</v>
      </c>
      <c r="C47" s="140">
        <v>3730.7599999999998</v>
      </c>
      <c r="D47" s="247">
        <f t="shared" si="19"/>
        <v>4.1282918896273765E-2</v>
      </c>
      <c r="E47" s="215">
        <f t="shared" si="20"/>
        <v>3.0467788632880934E-2</v>
      </c>
      <c r="F47" s="52">
        <f t="shared" si="25"/>
        <v>-0.30354299325899747</v>
      </c>
      <c r="H47" s="19">
        <v>1115.5129999999997</v>
      </c>
      <c r="I47" s="140">
        <v>794.24999999999989</v>
      </c>
      <c r="J47" s="247">
        <f t="shared" si="21"/>
        <v>6.5755849225569582E-2</v>
      </c>
      <c r="K47" s="215">
        <f t="shared" si="22"/>
        <v>4.4171701758676067E-2</v>
      </c>
      <c r="L47" s="52">
        <f t="shared" si="26"/>
        <v>-0.28799574724812699</v>
      </c>
      <c r="N47" s="27">
        <f t="shared" si="23"/>
        <v>2.0824358708699457</v>
      </c>
      <c r="O47" s="152">
        <f t="shared" si="24"/>
        <v>2.1289227932110348</v>
      </c>
      <c r="P47" s="52">
        <f t="shared" si="8"/>
        <v>2.2323339216044617E-2</v>
      </c>
    </row>
    <row r="48" spans="1:16" ht="20.100000000000001" customHeight="1" x14ac:dyDescent="0.25">
      <c r="A48" s="38" t="s">
        <v>173</v>
      </c>
      <c r="B48" s="19">
        <v>18276.340000000004</v>
      </c>
      <c r="C48" s="140">
        <v>3386.04</v>
      </c>
      <c r="D48" s="247">
        <f t="shared" si="19"/>
        <v>0.14084992671716806</v>
      </c>
      <c r="E48" s="215">
        <f t="shared" si="20"/>
        <v>2.7652583125818912E-2</v>
      </c>
      <c r="F48" s="52">
        <f t="shared" si="25"/>
        <v>-0.81473095816777319</v>
      </c>
      <c r="H48" s="19">
        <v>1291.4910000000004</v>
      </c>
      <c r="I48" s="140">
        <v>704.76800000000003</v>
      </c>
      <c r="J48" s="247">
        <f t="shared" si="21"/>
        <v>7.612917776142468E-2</v>
      </c>
      <c r="K48" s="215">
        <f t="shared" si="22"/>
        <v>3.9195218010775724E-2</v>
      </c>
      <c r="L48" s="52">
        <f t="shared" si="26"/>
        <v>-0.45429894594697151</v>
      </c>
      <c r="N48" s="27">
        <f t="shared" si="23"/>
        <v>0.70664640732225392</v>
      </c>
      <c r="O48" s="152">
        <f t="shared" si="24"/>
        <v>2.0813930136678835</v>
      </c>
      <c r="P48" s="52">
        <f t="shared" si="8"/>
        <v>1.9454519149896423</v>
      </c>
    </row>
    <row r="49" spans="1:16" ht="20.100000000000001" customHeight="1" x14ac:dyDescent="0.25">
      <c r="A49" s="38" t="s">
        <v>180</v>
      </c>
      <c r="B49" s="19">
        <v>4060.8399999999997</v>
      </c>
      <c r="C49" s="140">
        <v>3734.8899999999994</v>
      </c>
      <c r="D49" s="247">
        <f t="shared" si="19"/>
        <v>3.1295599469595363E-2</v>
      </c>
      <c r="E49" s="215">
        <f t="shared" si="20"/>
        <v>3.0501516872449758E-2</v>
      </c>
      <c r="F49" s="52">
        <f>(C49-B49)/B49</f>
        <v>-8.0266644339594836E-2</v>
      </c>
      <c r="H49" s="19">
        <v>693.83699999999999</v>
      </c>
      <c r="I49" s="140">
        <v>603.59500000000003</v>
      </c>
      <c r="J49" s="247">
        <f t="shared" si="21"/>
        <v>4.0899425788064804E-2</v>
      </c>
      <c r="K49" s="215">
        <f t="shared" si="22"/>
        <v>3.3568546834155603E-2</v>
      </c>
      <c r="L49" s="52">
        <f t="shared" si="26"/>
        <v>-0.13006224804961392</v>
      </c>
      <c r="N49" s="27">
        <f t="shared" si="23"/>
        <v>1.7086046236739196</v>
      </c>
      <c r="O49" s="152">
        <f t="shared" si="24"/>
        <v>1.616098466086016</v>
      </c>
      <c r="P49" s="52">
        <f t="shared" si="8"/>
        <v>-5.4141348036968691E-2</v>
      </c>
    </row>
    <row r="50" spans="1:16" ht="20.100000000000001" customHeight="1" x14ac:dyDescent="0.25">
      <c r="A50" s="38" t="s">
        <v>181</v>
      </c>
      <c r="B50" s="19">
        <v>531.9</v>
      </c>
      <c r="C50" s="140">
        <v>1463.2399999999998</v>
      </c>
      <c r="D50" s="247">
        <f t="shared" si="19"/>
        <v>4.0991837545625472E-3</v>
      </c>
      <c r="E50" s="215">
        <f t="shared" si="20"/>
        <v>1.1949760113000219E-2</v>
      </c>
      <c r="F50" s="52">
        <f t="shared" ref="F50:F53" si="27">(C50-B50)/B50</f>
        <v>1.7509682271103588</v>
      </c>
      <c r="H50" s="19">
        <v>101.70400000000001</v>
      </c>
      <c r="I50" s="140">
        <v>272.07200000000006</v>
      </c>
      <c r="J50" s="247">
        <f t="shared" si="21"/>
        <v>5.9951187387662277E-3</v>
      </c>
      <c r="K50" s="215">
        <f t="shared" si="22"/>
        <v>1.5131108896300307E-2</v>
      </c>
      <c r="L50" s="52">
        <f t="shared" si="26"/>
        <v>1.6751356878785499</v>
      </c>
      <c r="N50" s="27">
        <f t="shared" ref="N50" si="28">(H50/B50)*10</f>
        <v>1.9120887384846776</v>
      </c>
      <c r="O50" s="152">
        <f t="shared" ref="O50" si="29">(I50/C50)*10</f>
        <v>1.8593805527459617</v>
      </c>
      <c r="P50" s="52">
        <f t="shared" ref="P50" si="30">(O50-N50)/N50</f>
        <v>-2.7565763386320111E-2</v>
      </c>
    </row>
    <row r="51" spans="1:16" ht="20.100000000000001" customHeight="1" x14ac:dyDescent="0.25">
      <c r="A51" s="38" t="s">
        <v>186</v>
      </c>
      <c r="B51" s="19">
        <v>685.57999999999993</v>
      </c>
      <c r="C51" s="140">
        <v>926.69999999999993</v>
      </c>
      <c r="D51" s="247">
        <f t="shared" si="19"/>
        <v>5.2835465283944186E-3</v>
      </c>
      <c r="E51" s="215">
        <f t="shared" si="20"/>
        <v>7.5680289608794889E-3</v>
      </c>
      <c r="F51" s="52">
        <f t="shared" si="27"/>
        <v>0.35170220834913507</v>
      </c>
      <c r="H51" s="19">
        <v>192.12600000000003</v>
      </c>
      <c r="I51" s="140">
        <v>255.16000000000005</v>
      </c>
      <c r="J51" s="247">
        <f t="shared" si="21"/>
        <v>1.1325200413004409E-2</v>
      </c>
      <c r="K51" s="215">
        <f t="shared" si="22"/>
        <v>1.4190558918153968E-2</v>
      </c>
      <c r="L51" s="52">
        <f t="shared" si="26"/>
        <v>0.32808677638632983</v>
      </c>
      <c r="N51" s="27">
        <f t="shared" ref="N51:N52" si="31">(H51/B51)*10</f>
        <v>2.8023863006505452</v>
      </c>
      <c r="O51" s="152">
        <f t="shared" ref="O51:O52" si="32">(I51/C51)*10</f>
        <v>2.7534261357505136</v>
      </c>
      <c r="P51" s="52">
        <f t="shared" ref="P51:P52" si="33">(O51-N51)/N51</f>
        <v>-1.7470883613963543E-2</v>
      </c>
    </row>
    <row r="52" spans="1:16" ht="20.100000000000001" customHeight="1" x14ac:dyDescent="0.25">
      <c r="A52" s="38" t="s">
        <v>196</v>
      </c>
      <c r="B52" s="19">
        <v>526.75</v>
      </c>
      <c r="C52" s="140">
        <v>1233.1299999999999</v>
      </c>
      <c r="D52" s="247">
        <f t="shared" si="19"/>
        <v>4.0594943461474374E-3</v>
      </c>
      <c r="E52" s="215">
        <f t="shared" si="20"/>
        <v>1.0070533670583063E-2</v>
      </c>
      <c r="F52" s="52">
        <f t="shared" si="27"/>
        <v>1.3410156620787848</v>
      </c>
      <c r="H52" s="19">
        <v>120.71</v>
      </c>
      <c r="I52" s="140">
        <v>253.40499999999997</v>
      </c>
      <c r="J52" s="247">
        <f t="shared" si="21"/>
        <v>7.1154603846109417E-3</v>
      </c>
      <c r="K52" s="215">
        <f t="shared" si="22"/>
        <v>1.4092955724466238E-2</v>
      </c>
      <c r="L52" s="52">
        <f t="shared" si="26"/>
        <v>1.099287548670367</v>
      </c>
      <c r="N52" s="27">
        <f t="shared" si="31"/>
        <v>2.2915994304698621</v>
      </c>
      <c r="O52" s="152">
        <f t="shared" si="32"/>
        <v>2.054973928134098</v>
      </c>
      <c r="P52" s="52">
        <f t="shared" si="33"/>
        <v>-0.10325779418056813</v>
      </c>
    </row>
    <row r="53" spans="1:16" ht="20.100000000000001" customHeight="1" x14ac:dyDescent="0.25">
      <c r="A53" s="38" t="s">
        <v>192</v>
      </c>
      <c r="B53" s="19">
        <v>260.38</v>
      </c>
      <c r="C53" s="140">
        <v>280.98</v>
      </c>
      <c r="D53" s="247">
        <f t="shared" si="19"/>
        <v>2.0066656627429898E-3</v>
      </c>
      <c r="E53" s="215">
        <f t="shared" si="20"/>
        <v>2.2946636208351343E-3</v>
      </c>
      <c r="F53" s="52">
        <f t="shared" si="27"/>
        <v>7.9115139411629246E-2</v>
      </c>
      <c r="H53" s="19">
        <v>82.755999999999986</v>
      </c>
      <c r="I53" s="140">
        <v>81.509</v>
      </c>
      <c r="J53" s="247">
        <f t="shared" si="21"/>
        <v>4.8781960035528373E-3</v>
      </c>
      <c r="K53" s="215">
        <f t="shared" si="22"/>
        <v>4.5330704924745708E-3</v>
      </c>
      <c r="L53" s="52">
        <f t="shared" si="26"/>
        <v>-1.506839383247119E-2</v>
      </c>
      <c r="N53" s="27">
        <f t="shared" ref="N53" si="34">(H53/B53)*10</f>
        <v>3.1782779015285345</v>
      </c>
      <c r="O53" s="152">
        <f t="shared" ref="O53" si="35">(I53/C53)*10</f>
        <v>2.9008826250978714</v>
      </c>
      <c r="P53" s="52">
        <f t="shared" ref="P53" si="36">(O53-N53)/N53</f>
        <v>-8.7278483828382311E-2</v>
      </c>
    </row>
    <row r="54" spans="1:16" ht="20.100000000000001" customHeight="1" x14ac:dyDescent="0.25">
      <c r="A54" s="38" t="s">
        <v>199</v>
      </c>
      <c r="B54" s="19">
        <v>45.010000000000005</v>
      </c>
      <c r="C54" s="140">
        <v>96.52</v>
      </c>
      <c r="D54" s="247">
        <f t="shared" si="19"/>
        <v>3.4687772286681761E-4</v>
      </c>
      <c r="E54" s="215">
        <f t="shared" si="20"/>
        <v>7.8824447534702521E-4</v>
      </c>
      <c r="F54" s="52">
        <f t="shared" ref="F54" si="37">(C54-B54)/B54</f>
        <v>1.1444123528104861</v>
      </c>
      <c r="H54" s="19">
        <v>16.437000000000001</v>
      </c>
      <c r="I54" s="140">
        <v>75.644999999999996</v>
      </c>
      <c r="J54" s="247">
        <f t="shared" si="21"/>
        <v>9.6890748357095571E-4</v>
      </c>
      <c r="K54" s="215">
        <f t="shared" si="22"/>
        <v>4.206947912540197E-3</v>
      </c>
      <c r="L54" s="52">
        <f t="shared" si="26"/>
        <v>3.6021171746669096</v>
      </c>
      <c r="N54" s="27">
        <f t="shared" si="23"/>
        <v>3.6518551433014883</v>
      </c>
      <c r="O54" s="152">
        <f t="shared" si="24"/>
        <v>7.8372358060505594</v>
      </c>
      <c r="P54" s="52">
        <f t="shared" ref="P54" si="38">(O54-N54)/N54</f>
        <v>1.1460971200969501</v>
      </c>
    </row>
    <row r="55" spans="1:16" ht="20.100000000000001" customHeight="1" x14ac:dyDescent="0.25">
      <c r="A55" s="38" t="s">
        <v>195</v>
      </c>
      <c r="B55" s="19">
        <v>76.650000000000006</v>
      </c>
      <c r="C55" s="140">
        <v>360.23</v>
      </c>
      <c r="D55" s="247">
        <f t="shared" si="19"/>
        <v>5.9071711747926171E-4</v>
      </c>
      <c r="E55" s="215">
        <f t="shared" si="20"/>
        <v>2.9418701549343029E-3</v>
      </c>
      <c r="F55" s="52">
        <f t="shared" ref="F55:F56" si="39">(C55-B55)/B55</f>
        <v>3.6996738421395956</v>
      </c>
      <c r="H55" s="19">
        <v>24.740000000000002</v>
      </c>
      <c r="I55" s="140">
        <v>68.647999999999996</v>
      </c>
      <c r="J55" s="247">
        <f t="shared" si="21"/>
        <v>1.4583422244658663E-3</v>
      </c>
      <c r="K55" s="215">
        <f t="shared" si="22"/>
        <v>3.8178142679629774E-3</v>
      </c>
      <c r="L55" s="52">
        <f t="shared" ref="L55:L56" si="40">(I55-H55)/H55</f>
        <v>1.7747776879547288</v>
      </c>
      <c r="N55" s="27">
        <f t="shared" si="23"/>
        <v>3.2276581865622962</v>
      </c>
      <c r="O55" s="152">
        <f t="shared" si="24"/>
        <v>1.9056713766204922</v>
      </c>
      <c r="P55" s="52">
        <f t="shared" ref="P55:P56" si="41">(O55-N55)/N55</f>
        <v>-0.40958079620872784</v>
      </c>
    </row>
    <row r="56" spans="1:16" ht="20.100000000000001" customHeight="1" x14ac:dyDescent="0.25">
      <c r="A56" s="38" t="s">
        <v>194</v>
      </c>
      <c r="B56" s="19">
        <v>433.48</v>
      </c>
      <c r="C56" s="140">
        <v>152.31</v>
      </c>
      <c r="D56" s="247">
        <f t="shared" si="19"/>
        <v>3.3406921863654319E-3</v>
      </c>
      <c r="E56" s="215">
        <f t="shared" si="20"/>
        <v>1.2438615420649131E-3</v>
      </c>
      <c r="F56" s="52">
        <f t="shared" si="39"/>
        <v>-0.64863430838793024</v>
      </c>
      <c r="H56" s="19">
        <v>81.67</v>
      </c>
      <c r="I56" s="140">
        <v>34.69</v>
      </c>
      <c r="J56" s="247">
        <f t="shared" si="21"/>
        <v>4.8141798493179988E-3</v>
      </c>
      <c r="K56" s="215">
        <f t="shared" si="22"/>
        <v>1.9292619880496983E-3</v>
      </c>
      <c r="L56" s="52">
        <f t="shared" si="40"/>
        <v>-0.57524182686420966</v>
      </c>
      <c r="N56" s="27">
        <f t="shared" si="23"/>
        <v>1.8840546276644825</v>
      </c>
      <c r="O56" s="152">
        <f t="shared" si="24"/>
        <v>2.2775917536602979</v>
      </c>
      <c r="P56" s="52">
        <f t="shared" si="41"/>
        <v>0.20887776830741528</v>
      </c>
    </row>
    <row r="57" spans="1:16" ht="20.100000000000001" customHeight="1" x14ac:dyDescent="0.25">
      <c r="A57" s="38" t="s">
        <v>197</v>
      </c>
      <c r="B57" s="19">
        <v>267.41000000000003</v>
      </c>
      <c r="C57" s="140">
        <v>130.22999999999999</v>
      </c>
      <c r="D57" s="247">
        <f t="shared" si="19"/>
        <v>2.0608436318999266E-3</v>
      </c>
      <c r="E57" s="215">
        <f t="shared" si="20"/>
        <v>1.0635420433531195E-3</v>
      </c>
      <c r="F57" s="52">
        <f t="shared" si="25"/>
        <v>-0.5129950263640104</v>
      </c>
      <c r="H57" s="19">
        <v>52.420000000000016</v>
      </c>
      <c r="I57" s="140">
        <v>27.082999999999998</v>
      </c>
      <c r="J57" s="247">
        <f t="shared" si="21"/>
        <v>3.0899878498989787E-3</v>
      </c>
      <c r="K57" s="215">
        <f t="shared" si="22"/>
        <v>1.5062035866921298E-3</v>
      </c>
      <c r="L57" s="52">
        <f t="shared" si="26"/>
        <v>-0.48334605112552481</v>
      </c>
      <c r="N57" s="27">
        <f t="shared" si="23"/>
        <v>1.960285703601212</v>
      </c>
      <c r="O57" s="152">
        <f t="shared" si="24"/>
        <v>2.0796283498425865</v>
      </c>
      <c r="P57" s="52">
        <f t="shared" si="8"/>
        <v>6.0880230887840406E-2</v>
      </c>
    </row>
    <row r="58" spans="1:16" ht="20.100000000000001" customHeight="1" x14ac:dyDescent="0.25">
      <c r="A58" s="38" t="s">
        <v>193</v>
      </c>
      <c r="B58" s="19">
        <v>158.56</v>
      </c>
      <c r="C58" s="140">
        <v>94.419999999999987</v>
      </c>
      <c r="D58" s="247">
        <f t="shared" si="19"/>
        <v>1.2219713783106552E-3</v>
      </c>
      <c r="E58" s="215">
        <f t="shared" si="20"/>
        <v>7.7109452302389259E-4</v>
      </c>
      <c r="F58" s="52">
        <f t="shared" si="25"/>
        <v>-0.40451564076690222</v>
      </c>
      <c r="H58" s="19">
        <v>25.367000000000004</v>
      </c>
      <c r="I58" s="140">
        <v>22.929000000000002</v>
      </c>
      <c r="J58" s="247">
        <f t="shared" si="21"/>
        <v>1.4953018273252076E-3</v>
      </c>
      <c r="K58" s="215">
        <f t="shared" si="22"/>
        <v>1.2751815544534892E-3</v>
      </c>
      <c r="L58" s="52">
        <f t="shared" si="26"/>
        <v>-9.6109118145622341E-2</v>
      </c>
      <c r="N58" s="27">
        <f t="shared" ref="N58" si="42">(H58/B58)*10</f>
        <v>1.5998360242179619</v>
      </c>
      <c r="O58" s="152">
        <f t="shared" ref="O58" si="43">(I58/C58)*10</f>
        <v>2.4284049989409029</v>
      </c>
      <c r="P58" s="52">
        <f t="shared" ref="P58" si="44">(O58-N58)/N58</f>
        <v>0.51790868700307291</v>
      </c>
    </row>
    <row r="59" spans="1:16" ht="20.100000000000001" customHeight="1" x14ac:dyDescent="0.25">
      <c r="A59" s="38" t="s">
        <v>217</v>
      </c>
      <c r="B59" s="19">
        <v>49.41</v>
      </c>
      <c r="C59" s="140">
        <v>69.069999999999993</v>
      </c>
      <c r="D59" s="247">
        <f t="shared" si="19"/>
        <v>3.8078712034768841E-4</v>
      </c>
      <c r="E59" s="215">
        <f t="shared" si="20"/>
        <v>5.6407009855179266E-4</v>
      </c>
      <c r="F59" s="52">
        <f>(C59-B59)/B59</f>
        <v>0.39789516292248528</v>
      </c>
      <c r="H59" s="19">
        <v>16.579999999999998</v>
      </c>
      <c r="I59" s="140">
        <v>22.027000000000001</v>
      </c>
      <c r="J59" s="247">
        <f t="shared" si="21"/>
        <v>9.7733686667922631E-4</v>
      </c>
      <c r="K59" s="215">
        <f t="shared" si="22"/>
        <v>1.2250174059028744E-3</v>
      </c>
      <c r="L59" s="52">
        <f t="shared" si="26"/>
        <v>0.32852834740651404</v>
      </c>
      <c r="N59" s="27">
        <f t="shared" si="23"/>
        <v>3.3555960331916612</v>
      </c>
      <c r="O59" s="152">
        <f t="shared" si="24"/>
        <v>3.1890835384392653</v>
      </c>
      <c r="P59" s="52">
        <f>(O59-N59)/N59</f>
        <v>-4.9622330311917276E-2</v>
      </c>
    </row>
    <row r="60" spans="1:16" ht="20.100000000000001" customHeight="1" x14ac:dyDescent="0.25">
      <c r="A60" s="38" t="s">
        <v>225</v>
      </c>
      <c r="B60" s="19">
        <v>22.68</v>
      </c>
      <c r="C60" s="140">
        <v>58.77</v>
      </c>
      <c r="D60" s="247">
        <f t="shared" si="19"/>
        <v>1.7478753065139796E-4</v>
      </c>
      <c r="E60" s="215">
        <f t="shared" si="20"/>
        <v>4.7995366572880935E-4</v>
      </c>
      <c r="F60" s="52">
        <f>(C60-B60)/B60</f>
        <v>1.5912698412698414</v>
      </c>
      <c r="H60" s="19">
        <v>7.7</v>
      </c>
      <c r="I60" s="140">
        <v>18.899000000000001</v>
      </c>
      <c r="J60" s="247">
        <f t="shared" si="21"/>
        <v>4.5388985967611845E-4</v>
      </c>
      <c r="K60" s="215">
        <f t="shared" si="22"/>
        <v>1.0510557022816735E-3</v>
      </c>
      <c r="L60" s="52">
        <f t="shared" si="26"/>
        <v>1.4544155844155846</v>
      </c>
      <c r="N60" s="27">
        <f t="shared" ref="N60" si="45">(H60/B60)*10</f>
        <v>3.3950617283950617</v>
      </c>
      <c r="O60" s="152">
        <f t="shared" ref="O60" si="46">(I60/C60)*10</f>
        <v>3.2157563382678238</v>
      </c>
      <c r="P60" s="52">
        <f>(O60-N60)/N60</f>
        <v>-5.2813587637477344E-2</v>
      </c>
    </row>
    <row r="61" spans="1:16" ht="20.100000000000001" customHeight="1" thickBot="1" x14ac:dyDescent="0.3">
      <c r="A61" s="8" t="s">
        <v>17</v>
      </c>
      <c r="B61" s="19">
        <f>B62-SUM(B39:B60)</f>
        <v>219.49000000003434</v>
      </c>
      <c r="C61" s="140">
        <f>C62-SUM(C39:C60)</f>
        <v>128.57999999998719</v>
      </c>
      <c r="D61" s="247">
        <f t="shared" si="19"/>
        <v>1.6915394666085248E-3</v>
      </c>
      <c r="E61" s="215">
        <f t="shared" si="20"/>
        <v>1.0500670808134109E-3</v>
      </c>
      <c r="F61" s="52">
        <f t="shared" si="25"/>
        <v>-0.41418743450741685</v>
      </c>
      <c r="H61" s="196">
        <f>H62-SUM(H39:H60)</f>
        <v>29.362999999997555</v>
      </c>
      <c r="I61" s="142">
        <f>I62-SUM(I39:I60)</f>
        <v>33.83700000000681</v>
      </c>
      <c r="J61" s="247">
        <f t="shared" si="21"/>
        <v>1.7308529804764617E-3</v>
      </c>
      <c r="K61" s="215">
        <f t="shared" si="22"/>
        <v>1.8818229429129658E-3</v>
      </c>
      <c r="L61" s="52">
        <f t="shared" si="26"/>
        <v>0.15236862718419875</v>
      </c>
      <c r="N61" s="27">
        <f t="shared" si="23"/>
        <v>1.3377830425073105</v>
      </c>
      <c r="O61" s="152">
        <f t="shared" si="24"/>
        <v>2.6315912272523083</v>
      </c>
      <c r="P61" s="52">
        <f t="shared" si="8"/>
        <v>0.96712855794621688</v>
      </c>
    </row>
    <row r="62" spans="1:16" ht="26.25" customHeight="1" thickBot="1" x14ac:dyDescent="0.3">
      <c r="A62" s="12" t="s">
        <v>18</v>
      </c>
      <c r="B62" s="17">
        <v>129757.54000000001</v>
      </c>
      <c r="C62" s="145">
        <v>122449.31999999999</v>
      </c>
      <c r="D62" s="253">
        <f>SUM(D39:D61)</f>
        <v>1.0000000000000002</v>
      </c>
      <c r="E62" s="254">
        <f>SUM(E39:E61)</f>
        <v>0.99999999999999989</v>
      </c>
      <c r="F62" s="57">
        <f t="shared" si="25"/>
        <v>-5.6322122013102403E-2</v>
      </c>
      <c r="G62" s="1"/>
      <c r="H62" s="17">
        <v>16964.467999999997</v>
      </c>
      <c r="I62" s="145">
        <v>17980.969000000001</v>
      </c>
      <c r="J62" s="253">
        <f>SUM(J39:J61)</f>
        <v>1</v>
      </c>
      <c r="K62" s="254">
        <f>SUM(K39:K61)</f>
        <v>1.0000000000000002</v>
      </c>
      <c r="L62" s="57">
        <f t="shared" si="26"/>
        <v>5.9919415097485169E-2</v>
      </c>
      <c r="M62" s="1"/>
      <c r="N62" s="29">
        <f t="shared" si="23"/>
        <v>1.3073974737807139</v>
      </c>
      <c r="O62" s="146">
        <f t="shared" si="24"/>
        <v>1.4684417193986867</v>
      </c>
      <c r="P62" s="57">
        <f t="shared" si="8"/>
        <v>0.1231792540888635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176</v>
      </c>
      <c r="B68" s="39">
        <v>95745.93</v>
      </c>
      <c r="C68" s="147">
        <v>90973.340000000026</v>
      </c>
      <c r="D68" s="247">
        <f>B68/$B$96</f>
        <v>0.42887923649352599</v>
      </c>
      <c r="E68" s="246">
        <f>C68/$C$96</f>
        <v>0.40768089755516945</v>
      </c>
      <c r="F68" s="61">
        <f t="shared" ref="F68:F87" si="47">(C68-B68)/B68</f>
        <v>-4.9846400781735245E-2</v>
      </c>
      <c r="H68" s="19">
        <v>10988.827999999998</v>
      </c>
      <c r="I68" s="147">
        <v>8428.739999999998</v>
      </c>
      <c r="J68" s="245">
        <f>H68/$H$96</f>
        <v>0.36680430805702002</v>
      </c>
      <c r="K68" s="246">
        <f>I68/$I$96</f>
        <v>0.28098794394856019</v>
      </c>
      <c r="L68" s="61">
        <f t="shared" ref="L68:L85" si="48">(I68-H68)/H68</f>
        <v>-0.23297188744786981</v>
      </c>
      <c r="N68" s="41">
        <f t="shared" ref="N68:N78" si="49">(H68/B68)*10</f>
        <v>1.147707061804089</v>
      </c>
      <c r="O68" s="149">
        <f t="shared" ref="O68:O78" si="50">(I68/C68)*10</f>
        <v>0.92650660072500313</v>
      </c>
      <c r="P68" s="61">
        <f t="shared" si="8"/>
        <v>-0.19273250852998958</v>
      </c>
    </row>
    <row r="69" spans="1:16" ht="20.100000000000001" customHeight="1" x14ac:dyDescent="0.25">
      <c r="A69" s="38" t="s">
        <v>168</v>
      </c>
      <c r="B69" s="19">
        <v>16012.909999999996</v>
      </c>
      <c r="C69" s="140">
        <v>22179.01</v>
      </c>
      <c r="D69" s="247">
        <f t="shared" ref="D69:D95" si="51">B69/$B$96</f>
        <v>7.1727379062896418E-2</v>
      </c>
      <c r="E69" s="215">
        <f t="shared" ref="E69:E95" si="52">C69/$C$96</f>
        <v>9.9391301931808548E-2</v>
      </c>
      <c r="F69" s="52">
        <f t="shared" si="47"/>
        <v>0.38507054620303266</v>
      </c>
      <c r="H69" s="19">
        <v>2925.4229999999998</v>
      </c>
      <c r="I69" s="140">
        <v>4493.2630000000008</v>
      </c>
      <c r="J69" s="214">
        <f t="shared" ref="J69:J96" si="53">H69/$H$96</f>
        <v>9.7649882161145105E-2</v>
      </c>
      <c r="K69" s="215">
        <f t="shared" ref="K69:K96" si="54">I69/$I$96</f>
        <v>0.14979139610311148</v>
      </c>
      <c r="L69" s="52">
        <f t="shared" si="48"/>
        <v>0.53593617059823528</v>
      </c>
      <c r="N69" s="40">
        <f t="shared" si="49"/>
        <v>1.8269152827312465</v>
      </c>
      <c r="O69" s="143">
        <f t="shared" si="50"/>
        <v>2.0259078290690167</v>
      </c>
      <c r="P69" s="52">
        <f t="shared" si="8"/>
        <v>0.10892270058646368</v>
      </c>
    </row>
    <row r="70" spans="1:16" ht="20.100000000000001" customHeight="1" x14ac:dyDescent="0.25">
      <c r="A70" s="38" t="s">
        <v>167</v>
      </c>
      <c r="B70" s="19">
        <v>8548.35</v>
      </c>
      <c r="C70" s="140">
        <v>11148.440000000002</v>
      </c>
      <c r="D70" s="247">
        <f t="shared" si="51"/>
        <v>3.829102522978714E-2</v>
      </c>
      <c r="E70" s="215">
        <f t="shared" si="52"/>
        <v>4.9959757721767202E-2</v>
      </c>
      <c r="F70" s="52">
        <f t="shared" si="47"/>
        <v>0.30416279164985077</v>
      </c>
      <c r="H70" s="19">
        <v>2529.4690000000001</v>
      </c>
      <c r="I70" s="140">
        <v>3280.2650000000003</v>
      </c>
      <c r="J70" s="214">
        <f t="shared" si="53"/>
        <v>8.4433037471938102E-2</v>
      </c>
      <c r="K70" s="215">
        <f t="shared" si="54"/>
        <v>0.10935382013876618</v>
      </c>
      <c r="L70" s="52">
        <f t="shared" si="48"/>
        <v>0.29681960917489014</v>
      </c>
      <c r="N70" s="40">
        <f t="shared" si="49"/>
        <v>2.959014312703621</v>
      </c>
      <c r="O70" s="143">
        <f t="shared" si="50"/>
        <v>2.9423533696194264</v>
      </c>
      <c r="P70" s="52">
        <f t="shared" si="8"/>
        <v>-5.6305719822530029E-3</v>
      </c>
    </row>
    <row r="71" spans="1:16" ht="20.100000000000001" customHeight="1" x14ac:dyDescent="0.25">
      <c r="A71" s="38" t="s">
        <v>169</v>
      </c>
      <c r="B71" s="19">
        <v>10570.449999999999</v>
      </c>
      <c r="C71" s="140">
        <v>10828.63</v>
      </c>
      <c r="D71" s="247">
        <f t="shared" si="51"/>
        <v>4.7348712633455983E-2</v>
      </c>
      <c r="E71" s="215">
        <f t="shared" si="52"/>
        <v>4.8526585895305521E-2</v>
      </c>
      <c r="F71" s="52">
        <f t="shared" si="47"/>
        <v>2.4424693366886019E-2</v>
      </c>
      <c r="H71" s="19">
        <v>2046.8739999999996</v>
      </c>
      <c r="I71" s="140">
        <v>2183.6339999999996</v>
      </c>
      <c r="J71" s="214">
        <f t="shared" si="53"/>
        <v>6.8324138047288097E-2</v>
      </c>
      <c r="K71" s="215">
        <f t="shared" si="54"/>
        <v>7.2795557579919457E-2</v>
      </c>
      <c r="L71" s="52">
        <f t="shared" si="48"/>
        <v>6.6814078443519248E-2</v>
      </c>
      <c r="N71" s="40">
        <f t="shared" si="49"/>
        <v>1.9364114110562936</v>
      </c>
      <c r="O71" s="143">
        <f t="shared" si="50"/>
        <v>2.0165376414190899</v>
      </c>
      <c r="P71" s="52">
        <f t="shared" si="8"/>
        <v>4.1378722468428462E-2</v>
      </c>
    </row>
    <row r="72" spans="1:16" ht="20.100000000000001" customHeight="1" x14ac:dyDescent="0.25">
      <c r="A72" s="38" t="s">
        <v>177</v>
      </c>
      <c r="B72" s="19">
        <v>11920.17</v>
      </c>
      <c r="C72" s="140">
        <v>10474.499999999998</v>
      </c>
      <c r="D72" s="247">
        <f t="shared" si="51"/>
        <v>5.3394576756140281E-2</v>
      </c>
      <c r="E72" s="215">
        <f t="shared" si="52"/>
        <v>4.6939615072301627E-2</v>
      </c>
      <c r="F72" s="52">
        <f t="shared" si="47"/>
        <v>-0.12127931061385885</v>
      </c>
      <c r="H72" s="19">
        <v>2367.5920000000001</v>
      </c>
      <c r="I72" s="140">
        <v>2079.5860000000002</v>
      </c>
      <c r="J72" s="214">
        <f t="shared" si="53"/>
        <v>7.9029624025540882E-2</v>
      </c>
      <c r="K72" s="215">
        <f t="shared" si="54"/>
        <v>6.9326921272243616E-2</v>
      </c>
      <c r="L72" s="52">
        <f t="shared" si="48"/>
        <v>-0.12164511452986826</v>
      </c>
      <c r="N72" s="40">
        <f t="shared" si="49"/>
        <v>1.9862065725572706</v>
      </c>
      <c r="O72" s="143">
        <f t="shared" si="50"/>
        <v>1.9853797317294386</v>
      </c>
      <c r="P72" s="52">
        <f t="shared" ref="P72:P78" si="55">(O72-N72)/N72</f>
        <v>-4.1629145691903061E-4</v>
      </c>
    </row>
    <row r="73" spans="1:16" ht="20.100000000000001" customHeight="1" x14ac:dyDescent="0.25">
      <c r="A73" s="38" t="s">
        <v>189</v>
      </c>
      <c r="B73" s="19">
        <v>31124.170000000006</v>
      </c>
      <c r="C73" s="140">
        <v>25089.269999999997</v>
      </c>
      <c r="D73" s="247">
        <f t="shared" si="51"/>
        <v>0.13941595497682993</v>
      </c>
      <c r="E73" s="215">
        <f t="shared" si="52"/>
        <v>0.11243311625805959</v>
      </c>
      <c r="F73" s="52">
        <f t="shared" si="47"/>
        <v>-0.19389754007898066</v>
      </c>
      <c r="H73" s="19">
        <v>2151.5120000000002</v>
      </c>
      <c r="I73" s="140">
        <v>1696.1339999999998</v>
      </c>
      <c r="J73" s="214">
        <f t="shared" si="53"/>
        <v>7.1816928105196978E-2</v>
      </c>
      <c r="K73" s="215">
        <f t="shared" si="54"/>
        <v>5.6543825687024069E-2</v>
      </c>
      <c r="L73" s="52">
        <f t="shared" si="48"/>
        <v>-0.21165487340995559</v>
      </c>
      <c r="N73" s="40">
        <f t="shared" si="49"/>
        <v>0.69126726913520897</v>
      </c>
      <c r="O73" s="143">
        <f t="shared" si="50"/>
        <v>0.6760395978041609</v>
      </c>
      <c r="P73" s="52">
        <f t="shared" si="55"/>
        <v>-2.202863061938147E-2</v>
      </c>
    </row>
    <row r="74" spans="1:16" ht="20.100000000000001" customHeight="1" x14ac:dyDescent="0.25">
      <c r="A74" s="38" t="s">
        <v>202</v>
      </c>
      <c r="B74" s="19">
        <v>5777.65</v>
      </c>
      <c r="C74" s="140">
        <v>9623.489999999998</v>
      </c>
      <c r="D74" s="247">
        <f t="shared" si="51"/>
        <v>2.5880098723014344E-2</v>
      </c>
      <c r="E74" s="215">
        <f t="shared" si="52"/>
        <v>4.3125964604720415E-2</v>
      </c>
      <c r="F74" s="52">
        <f t="shared" si="47"/>
        <v>0.66564087475011446</v>
      </c>
      <c r="H74" s="19">
        <v>559.42099999999994</v>
      </c>
      <c r="I74" s="140">
        <v>932.95100000000002</v>
      </c>
      <c r="J74" s="214">
        <f t="shared" si="53"/>
        <v>1.8673331934721902E-2</v>
      </c>
      <c r="K74" s="215">
        <f t="shared" si="54"/>
        <v>3.1101681069145952E-2</v>
      </c>
      <c r="L74" s="52">
        <f t="shared" si="48"/>
        <v>0.66770821974863315</v>
      </c>
      <c r="N74" s="40">
        <f t="shared" si="49"/>
        <v>0.96825006706879091</v>
      </c>
      <c r="O74" s="143">
        <f t="shared" si="50"/>
        <v>0.96945183088463771</v>
      </c>
      <c r="P74" s="52">
        <f t="shared" si="55"/>
        <v>1.2411709089625296E-3</v>
      </c>
    </row>
    <row r="75" spans="1:16" ht="20.100000000000001" customHeight="1" x14ac:dyDescent="0.25">
      <c r="A75" s="38" t="s">
        <v>172</v>
      </c>
      <c r="B75" s="19">
        <v>1185.71</v>
      </c>
      <c r="C75" s="140">
        <v>6547.69</v>
      </c>
      <c r="D75" s="247">
        <f t="shared" si="51"/>
        <v>5.3112064345997665E-3</v>
      </c>
      <c r="E75" s="215">
        <f t="shared" si="52"/>
        <v>2.9342312111581333E-2</v>
      </c>
      <c r="F75" s="52">
        <f t="shared" si="47"/>
        <v>4.5221681524150084</v>
      </c>
      <c r="H75" s="19">
        <v>211.24600000000004</v>
      </c>
      <c r="I75" s="140">
        <v>886.94199999999989</v>
      </c>
      <c r="J75" s="214">
        <f t="shared" si="53"/>
        <v>7.0513382191270332E-3</v>
      </c>
      <c r="K75" s="215">
        <f t="shared" si="54"/>
        <v>2.9567884284201897E-2</v>
      </c>
      <c r="L75" s="52">
        <f t="shared" si="48"/>
        <v>3.1986215123599964</v>
      </c>
      <c r="N75" s="40">
        <f t="shared" si="49"/>
        <v>1.7815992105995568</v>
      </c>
      <c r="O75" s="143">
        <f t="shared" si="50"/>
        <v>1.354587648468391</v>
      </c>
      <c r="P75" s="52">
        <f t="shared" si="55"/>
        <v>-0.23967880070370307</v>
      </c>
    </row>
    <row r="76" spans="1:16" ht="20.100000000000001" customHeight="1" x14ac:dyDescent="0.25">
      <c r="A76" s="38" t="s">
        <v>170</v>
      </c>
      <c r="B76" s="19">
        <v>3772.8399999999997</v>
      </c>
      <c r="C76" s="140">
        <v>3518.98</v>
      </c>
      <c r="D76" s="247">
        <f t="shared" si="51"/>
        <v>1.6899859227564394E-2</v>
      </c>
      <c r="E76" s="215">
        <f t="shared" si="52"/>
        <v>1.5769685106413481E-2</v>
      </c>
      <c r="F76" s="52">
        <f t="shared" si="47"/>
        <v>-6.7286182292384436E-2</v>
      </c>
      <c r="H76" s="19">
        <v>880.85599999999999</v>
      </c>
      <c r="I76" s="140">
        <v>780.32099999999991</v>
      </c>
      <c r="J76" s="214">
        <f t="shared" si="53"/>
        <v>2.9402751192199431E-2</v>
      </c>
      <c r="K76" s="215">
        <f t="shared" si="54"/>
        <v>2.6013472169017487E-2</v>
      </c>
      <c r="L76" s="52">
        <f t="shared" si="48"/>
        <v>-0.11413329761050624</v>
      </c>
      <c r="N76" s="40">
        <f t="shared" si="49"/>
        <v>2.3347292755589955</v>
      </c>
      <c r="O76" s="143">
        <f t="shared" si="50"/>
        <v>2.2174635831974037</v>
      </c>
      <c r="P76" s="52">
        <f t="shared" si="55"/>
        <v>-5.0226676638350419E-2</v>
      </c>
    </row>
    <row r="77" spans="1:16" ht="20.100000000000001" customHeight="1" x14ac:dyDescent="0.25">
      <c r="A77" s="38" t="s">
        <v>188</v>
      </c>
      <c r="B77" s="19">
        <v>1440.0100000000002</v>
      </c>
      <c r="C77" s="140">
        <v>2250.29</v>
      </c>
      <c r="D77" s="247">
        <f t="shared" si="51"/>
        <v>6.4503043559453917E-3</v>
      </c>
      <c r="E77" s="215">
        <f t="shared" si="52"/>
        <v>1.0084275755506196E-2</v>
      </c>
      <c r="F77" s="52">
        <f t="shared" si="47"/>
        <v>0.56269053687127146</v>
      </c>
      <c r="H77" s="19">
        <v>283.06400000000002</v>
      </c>
      <c r="I77" s="140">
        <v>465.11800000000011</v>
      </c>
      <c r="J77" s="214">
        <f t="shared" si="53"/>
        <v>9.4486049518522214E-3</v>
      </c>
      <c r="K77" s="215">
        <f t="shared" si="54"/>
        <v>1.5505585711917378E-2</v>
      </c>
      <c r="L77" s="52">
        <f t="shared" si="48"/>
        <v>0.64315490489783256</v>
      </c>
      <c r="N77" s="40">
        <f t="shared" si="49"/>
        <v>1.9657085714682534</v>
      </c>
      <c r="O77" s="143">
        <f t="shared" si="50"/>
        <v>2.0669247074821473</v>
      </c>
      <c r="P77" s="52">
        <f t="shared" si="55"/>
        <v>5.1490916549390732E-2</v>
      </c>
    </row>
    <row r="78" spans="1:16" ht="20.100000000000001" customHeight="1" x14ac:dyDescent="0.25">
      <c r="A78" s="38" t="s">
        <v>207</v>
      </c>
      <c r="B78" s="19">
        <v>14068.759999999997</v>
      </c>
      <c r="C78" s="140">
        <v>10820.250000000005</v>
      </c>
      <c r="D78" s="247">
        <f t="shared" si="51"/>
        <v>6.3018856751515792E-2</v>
      </c>
      <c r="E78" s="215">
        <f t="shared" si="52"/>
        <v>4.8489032410718606E-2</v>
      </c>
      <c r="F78" s="52">
        <f t="shared" si="47"/>
        <v>-0.23090236808361161</v>
      </c>
      <c r="H78" s="19">
        <v>519.68500000000006</v>
      </c>
      <c r="I78" s="140">
        <v>418.97799999999995</v>
      </c>
      <c r="J78" s="214">
        <f t="shared" si="53"/>
        <v>1.7346954273250295E-2</v>
      </c>
      <c r="K78" s="215">
        <f t="shared" si="54"/>
        <v>1.396742179491595E-2</v>
      </c>
      <c r="L78" s="52">
        <f t="shared" si="48"/>
        <v>-0.19378469649884084</v>
      </c>
      <c r="N78" s="40">
        <f t="shared" si="49"/>
        <v>0.36938934205999691</v>
      </c>
      <c r="O78" s="143">
        <f t="shared" si="50"/>
        <v>0.38721656153970541</v>
      </c>
      <c r="P78" s="52">
        <f t="shared" si="55"/>
        <v>4.8261326058543857E-2</v>
      </c>
    </row>
    <row r="79" spans="1:16" ht="20.100000000000001" customHeight="1" x14ac:dyDescent="0.25">
      <c r="A79" s="38" t="s">
        <v>182</v>
      </c>
      <c r="B79" s="19">
        <v>2089.69</v>
      </c>
      <c r="C79" s="140">
        <v>1205.72</v>
      </c>
      <c r="D79" s="247">
        <f t="shared" si="51"/>
        <v>9.3604464618825718E-3</v>
      </c>
      <c r="E79" s="215">
        <f t="shared" si="52"/>
        <v>5.4032204577760786E-3</v>
      </c>
      <c r="F79" s="52">
        <f t="shared" si="47"/>
        <v>-0.42301489694643701</v>
      </c>
      <c r="H79" s="19">
        <v>515.89999999999986</v>
      </c>
      <c r="I79" s="140">
        <v>385.17100000000005</v>
      </c>
      <c r="J79" s="214">
        <f t="shared" si="53"/>
        <v>1.7220611927551928E-2</v>
      </c>
      <c r="K79" s="215">
        <f t="shared" si="54"/>
        <v>1.2840401692140334E-2</v>
      </c>
      <c r="L79" s="52">
        <f t="shared" si="48"/>
        <v>-0.25339988369839089</v>
      </c>
      <c r="N79" s="40">
        <f t="shared" ref="N79:N83" si="56">(H79/B79)*10</f>
        <v>2.4687872363843431</v>
      </c>
      <c r="O79" s="143">
        <f t="shared" ref="O79:O83" si="57">(I79/C79)*10</f>
        <v>3.1945310685731347</v>
      </c>
      <c r="P79" s="52">
        <f t="shared" ref="P79:P83" si="58">(O79-N79)/N79</f>
        <v>0.29396775124764424</v>
      </c>
    </row>
    <row r="80" spans="1:16" ht="20.100000000000001" customHeight="1" x14ac:dyDescent="0.25">
      <c r="A80" s="38" t="s">
        <v>211</v>
      </c>
      <c r="B80" s="19">
        <v>1374.4</v>
      </c>
      <c r="C80" s="140">
        <v>1458.56</v>
      </c>
      <c r="D80" s="247">
        <f t="shared" si="51"/>
        <v>6.1564144046300688E-3</v>
      </c>
      <c r="E80" s="215">
        <f t="shared" si="52"/>
        <v>6.5362781001342572E-3</v>
      </c>
      <c r="F80" s="52">
        <f t="shared" si="47"/>
        <v>6.123399301513377E-2</v>
      </c>
      <c r="H80" s="19">
        <v>334.59499999999997</v>
      </c>
      <c r="I80" s="140">
        <v>383.39999999999992</v>
      </c>
      <c r="J80" s="214">
        <f t="shared" si="53"/>
        <v>1.1168696739482922E-2</v>
      </c>
      <c r="K80" s="215">
        <f t="shared" si="54"/>
        <v>1.2781362067150959E-2</v>
      </c>
      <c r="L80" s="52">
        <f t="shared" si="48"/>
        <v>0.14586290888985176</v>
      </c>
      <c r="N80" s="40">
        <f t="shared" si="56"/>
        <v>2.434480500582072</v>
      </c>
      <c r="O80" s="143">
        <f t="shared" si="57"/>
        <v>2.6286200087757781</v>
      </c>
      <c r="P80" s="52">
        <f t="shared" si="58"/>
        <v>7.9745764300551303E-2</v>
      </c>
    </row>
    <row r="81" spans="1:16" ht="20.100000000000001" customHeight="1" x14ac:dyDescent="0.25">
      <c r="A81" s="38" t="s">
        <v>209</v>
      </c>
      <c r="B81" s="19">
        <v>93.110000000000014</v>
      </c>
      <c r="C81" s="140">
        <v>823.9899999999999</v>
      </c>
      <c r="D81" s="247">
        <f t="shared" si="51"/>
        <v>4.1707199157094425E-4</v>
      </c>
      <c r="E81" s="215">
        <f t="shared" si="52"/>
        <v>3.6925651270634228E-3</v>
      </c>
      <c r="F81" s="52">
        <f t="shared" si="47"/>
        <v>7.8496402105037033</v>
      </c>
      <c r="H81" s="19">
        <v>39.303999999999995</v>
      </c>
      <c r="I81" s="140">
        <v>330.125</v>
      </c>
      <c r="J81" s="214">
        <f t="shared" si="53"/>
        <v>1.3119576103905817E-3</v>
      </c>
      <c r="K81" s="215">
        <f t="shared" si="54"/>
        <v>1.1005339469009419E-2</v>
      </c>
      <c r="L81" s="52">
        <f t="shared" si="48"/>
        <v>7.3992723386932644</v>
      </c>
      <c r="N81" s="40">
        <f t="shared" si="56"/>
        <v>4.2212436902588326</v>
      </c>
      <c r="O81" s="143">
        <f t="shared" si="57"/>
        <v>4.0064199808250107</v>
      </c>
      <c r="P81" s="52">
        <f t="shared" si="58"/>
        <v>-5.0891093999041223E-2</v>
      </c>
    </row>
    <row r="82" spans="1:16" ht="20.100000000000001" customHeight="1" x14ac:dyDescent="0.25">
      <c r="A82" s="38" t="s">
        <v>206</v>
      </c>
      <c r="B82" s="19">
        <v>2984.2100000000005</v>
      </c>
      <c r="C82" s="140">
        <v>2006.39</v>
      </c>
      <c r="D82" s="247">
        <f t="shared" si="51"/>
        <v>1.3367311867317447E-2</v>
      </c>
      <c r="E82" s="215">
        <f t="shared" si="52"/>
        <v>8.9912811384710769E-3</v>
      </c>
      <c r="F82" s="52">
        <f t="shared" si="47"/>
        <v>-0.32766460805372283</v>
      </c>
      <c r="H82" s="19">
        <v>509.62099999999998</v>
      </c>
      <c r="I82" s="140">
        <v>321.98999999999995</v>
      </c>
      <c r="J82" s="214">
        <f t="shared" si="53"/>
        <v>1.7011020490658932E-2</v>
      </c>
      <c r="K82" s="215">
        <f t="shared" si="54"/>
        <v>1.0734143901935153E-2</v>
      </c>
      <c r="L82" s="52">
        <f t="shared" si="48"/>
        <v>-0.36817752800610659</v>
      </c>
      <c r="N82" s="40">
        <f t="shared" si="56"/>
        <v>1.7077249925440903</v>
      </c>
      <c r="O82" s="143">
        <f t="shared" si="57"/>
        <v>1.6048225918191374</v>
      </c>
      <c r="P82" s="52">
        <f t="shared" si="58"/>
        <v>-6.0257009280899235E-2</v>
      </c>
    </row>
    <row r="83" spans="1:16" ht="20.100000000000001" customHeight="1" x14ac:dyDescent="0.25">
      <c r="A83" s="38" t="s">
        <v>204</v>
      </c>
      <c r="B83" s="19">
        <v>928.2299999999999</v>
      </c>
      <c r="C83" s="140">
        <v>1040.06</v>
      </c>
      <c r="D83" s="247">
        <f t="shared" si="51"/>
        <v>4.1578641900536723E-3</v>
      </c>
      <c r="E83" s="215">
        <f t="shared" si="52"/>
        <v>4.6608445321588655E-3</v>
      </c>
      <c r="F83" s="52">
        <f t="shared" si="47"/>
        <v>0.12047660601359582</v>
      </c>
      <c r="H83" s="19">
        <v>235.46399999999997</v>
      </c>
      <c r="I83" s="140">
        <v>257.16300000000001</v>
      </c>
      <c r="J83" s="214">
        <f t="shared" si="53"/>
        <v>7.8597289531092997E-3</v>
      </c>
      <c r="K83" s="215">
        <f t="shared" si="54"/>
        <v>8.5730135974823769E-3</v>
      </c>
      <c r="L83" s="52">
        <f t="shared" si="48"/>
        <v>9.2154214657017813E-2</v>
      </c>
      <c r="N83" s="40">
        <f t="shared" si="56"/>
        <v>2.5366988785107134</v>
      </c>
      <c r="O83" s="143">
        <f t="shared" si="57"/>
        <v>2.4725785050862452</v>
      </c>
      <c r="P83" s="52">
        <f t="shared" si="58"/>
        <v>-2.527709298397807E-2</v>
      </c>
    </row>
    <row r="84" spans="1:16" ht="20.100000000000001" customHeight="1" x14ac:dyDescent="0.25">
      <c r="A84" s="38" t="s">
        <v>187</v>
      </c>
      <c r="B84" s="19">
        <v>552.4</v>
      </c>
      <c r="C84" s="140">
        <v>1152.0400000000002</v>
      </c>
      <c r="D84" s="247">
        <f t="shared" si="51"/>
        <v>2.4743912377165667E-3</v>
      </c>
      <c r="E84" s="215">
        <f t="shared" si="52"/>
        <v>5.1626630529280054E-3</v>
      </c>
      <c r="F84" s="52">
        <f t="shared" si="47"/>
        <v>1.0855177407675602</v>
      </c>
      <c r="H84" s="19">
        <v>193.476</v>
      </c>
      <c r="I84" s="140">
        <v>238.46</v>
      </c>
      <c r="J84" s="214">
        <f t="shared" si="53"/>
        <v>6.4581800994282573E-3</v>
      </c>
      <c r="K84" s="215">
        <f t="shared" si="54"/>
        <v>7.9495138198560737E-3</v>
      </c>
      <c r="L84" s="52">
        <f t="shared" si="48"/>
        <v>0.23250428993777011</v>
      </c>
      <c r="N84" s="40">
        <f t="shared" ref="N84" si="59">(H84/B84)*10</f>
        <v>3.502461984069515</v>
      </c>
      <c r="O84" s="143">
        <f t="shared" ref="O84" si="60">(I84/C84)*10</f>
        <v>2.0698934064789416</v>
      </c>
      <c r="P84" s="52">
        <f t="shared" ref="P84" si="61">(O84-N84)/N84</f>
        <v>-0.40901759508209429</v>
      </c>
    </row>
    <row r="85" spans="1:16" ht="20.100000000000001" customHeight="1" x14ac:dyDescent="0.25">
      <c r="A85" s="38" t="s">
        <v>154</v>
      </c>
      <c r="B85" s="19">
        <v>1675.3400000000001</v>
      </c>
      <c r="C85" s="140">
        <v>1531.4399999999998</v>
      </c>
      <c r="D85" s="247">
        <f t="shared" si="51"/>
        <v>7.5044290662492283E-3</v>
      </c>
      <c r="E85" s="215">
        <f t="shared" si="52"/>
        <v>6.8628769016493016E-3</v>
      </c>
      <c r="F85" s="52">
        <f t="shared" si="47"/>
        <v>-8.589301276158888E-2</v>
      </c>
      <c r="H85" s="19">
        <v>208.36800000000002</v>
      </c>
      <c r="I85" s="140">
        <v>206.65200000000002</v>
      </c>
      <c r="J85" s="214">
        <f t="shared" si="53"/>
        <v>6.9552713047492569E-3</v>
      </c>
      <c r="K85" s="215">
        <f t="shared" si="54"/>
        <v>6.8891341520628084E-3</v>
      </c>
      <c r="L85" s="52">
        <f t="shared" si="48"/>
        <v>-8.2354296245105204E-3</v>
      </c>
      <c r="N85" s="40">
        <f t="shared" ref="N85" si="62">(H85/B85)*10</f>
        <v>1.2437355999379232</v>
      </c>
      <c r="O85" s="143">
        <f t="shared" ref="O85" si="63">(I85/C85)*10</f>
        <v>1.3493966462936846</v>
      </c>
      <c r="P85" s="52">
        <f t="shared" ref="P85" si="64">(O85-N85)/N85</f>
        <v>8.4954588709236251E-2</v>
      </c>
    </row>
    <row r="86" spans="1:16" ht="20.100000000000001" customHeight="1" x14ac:dyDescent="0.25">
      <c r="A86" s="38" t="s">
        <v>203</v>
      </c>
      <c r="B86" s="19">
        <v>87.02</v>
      </c>
      <c r="C86" s="140">
        <v>508.47999999999996</v>
      </c>
      <c r="D86" s="247">
        <f t="shared" si="51"/>
        <v>3.8979276883797188E-4</v>
      </c>
      <c r="E86" s="215">
        <f t="shared" si="52"/>
        <v>2.2786629883969579E-3</v>
      </c>
      <c r="F86" s="52">
        <f t="shared" si="47"/>
        <v>4.8432544242702829</v>
      </c>
      <c r="H86" s="19">
        <v>27.089000000000002</v>
      </c>
      <c r="I86" s="140">
        <v>186.50899999999999</v>
      </c>
      <c r="J86" s="214">
        <f t="shared" si="53"/>
        <v>9.0422399012493582E-4</v>
      </c>
      <c r="K86" s="215">
        <f t="shared" si="54"/>
        <v>6.2176292586913371E-3</v>
      </c>
      <c r="L86" s="52">
        <f t="shared" ref="L86:L88" si="65">(I86-H86)/H86</f>
        <v>5.8850455904610719</v>
      </c>
      <c r="N86" s="40">
        <f t="shared" ref="N86" si="66">(H86/B86)*10</f>
        <v>3.1129625373477365</v>
      </c>
      <c r="O86" s="143">
        <f t="shared" ref="O86" si="67">(I86/C86)*10</f>
        <v>3.6679712083071117</v>
      </c>
      <c r="P86" s="52">
        <f t="shared" ref="P86" si="68">(O86-N86)/N86</f>
        <v>0.1782895438993127</v>
      </c>
    </row>
    <row r="87" spans="1:16" ht="20.100000000000001" customHeight="1" x14ac:dyDescent="0.25">
      <c r="A87" s="38" t="s">
        <v>200</v>
      </c>
      <c r="B87" s="19">
        <v>813.74999999999989</v>
      </c>
      <c r="C87" s="140">
        <v>892.65</v>
      </c>
      <c r="D87" s="247">
        <f t="shared" si="51"/>
        <v>3.6450685548368141E-3</v>
      </c>
      <c r="E87" s="215">
        <f t="shared" si="52"/>
        <v>4.0002527466027069E-3</v>
      </c>
      <c r="F87" s="52">
        <f t="shared" si="47"/>
        <v>9.6958525345622243E-2</v>
      </c>
      <c r="H87" s="19">
        <v>144.76400000000001</v>
      </c>
      <c r="I87" s="140">
        <v>172.155</v>
      </c>
      <c r="J87" s="214">
        <f t="shared" si="53"/>
        <v>4.8321858210508403E-3</v>
      </c>
      <c r="K87" s="215">
        <f t="shared" si="54"/>
        <v>5.7391115979926292E-3</v>
      </c>
      <c r="L87" s="52">
        <f t="shared" si="65"/>
        <v>0.18921140615070037</v>
      </c>
      <c r="N87" s="40">
        <f t="shared" ref="N87:N88" si="69">(H87/B87)*10</f>
        <v>1.7789738863287254</v>
      </c>
      <c r="O87" s="143">
        <f t="shared" ref="O87:O88" si="70">(I87/C87)*10</f>
        <v>1.9285834313560746</v>
      </c>
      <c r="P87" s="52">
        <f t="shared" ref="P87:P88" si="71">(O87-N87)/N87</f>
        <v>8.4098786484212457E-2</v>
      </c>
    </row>
    <row r="88" spans="1:16" ht="20.100000000000001" customHeight="1" x14ac:dyDescent="0.25">
      <c r="A88" s="38" t="s">
        <v>215</v>
      </c>
      <c r="B88" s="19">
        <v>61.04</v>
      </c>
      <c r="C88" s="140">
        <v>60.5</v>
      </c>
      <c r="D88" s="247">
        <f t="shared" si="51"/>
        <v>2.7341933589829698E-4</v>
      </c>
      <c r="E88" s="215">
        <f t="shared" si="52"/>
        <v>2.7112002595582117E-4</v>
      </c>
      <c r="F88" s="52">
        <f>(C88-B88)/B88</f>
        <v>-8.8466579292267224E-3</v>
      </c>
      <c r="H88" s="19">
        <v>17.16</v>
      </c>
      <c r="I88" s="140">
        <v>164.51</v>
      </c>
      <c r="J88" s="214">
        <f t="shared" si="53"/>
        <v>5.7279647349639691E-4</v>
      </c>
      <c r="K88" s="215">
        <f t="shared" si="54"/>
        <v>5.4842511050260945E-3</v>
      </c>
      <c r="L88" s="52">
        <f t="shared" si="65"/>
        <v>8.5868298368298372</v>
      </c>
      <c r="N88" s="40">
        <f t="shared" si="69"/>
        <v>2.8112712975098297</v>
      </c>
      <c r="O88" s="143">
        <f t="shared" si="70"/>
        <v>27.19173553719008</v>
      </c>
      <c r="P88" s="52">
        <f t="shared" si="71"/>
        <v>8.672398235373441</v>
      </c>
    </row>
    <row r="89" spans="1:16" ht="20.100000000000001" customHeight="1" x14ac:dyDescent="0.25">
      <c r="A89" s="38" t="s">
        <v>223</v>
      </c>
      <c r="B89" s="19">
        <v>324.66000000000003</v>
      </c>
      <c r="C89" s="140">
        <v>897.24</v>
      </c>
      <c r="D89" s="247">
        <f t="shared" si="51"/>
        <v>1.4542647705232815E-3</v>
      </c>
      <c r="E89" s="215">
        <f t="shared" si="52"/>
        <v>4.0208220179934048E-3</v>
      </c>
      <c r="F89" s="52">
        <f t="shared" ref="F89:F95" si="72">(C89-B89)/B89</f>
        <v>1.7636296433191643</v>
      </c>
      <c r="H89" s="19">
        <v>56.334000000000003</v>
      </c>
      <c r="I89" s="140">
        <v>145.542</v>
      </c>
      <c r="J89" s="214">
        <f t="shared" si="53"/>
        <v>1.8804147166635215E-3</v>
      </c>
      <c r="K89" s="215">
        <f t="shared" si="54"/>
        <v>4.8519170526272444E-3</v>
      </c>
      <c r="L89" s="52">
        <f t="shared" ref="L89:L94" si="73">(I89-H89)/H89</f>
        <v>1.58355522419853</v>
      </c>
      <c r="N89" s="40">
        <f t="shared" ref="N89:N93" si="74">(H89/B89)*10</f>
        <v>1.7351690999815192</v>
      </c>
      <c r="O89" s="143">
        <f t="shared" ref="O89:O93" si="75">(I89/C89)*10</f>
        <v>1.6221077972448845</v>
      </c>
      <c r="P89" s="52">
        <f t="shared" ref="P89:P93" si="76">(O89-N89)/N89</f>
        <v>-6.5158665364568158E-2</v>
      </c>
    </row>
    <row r="90" spans="1:16" ht="20.100000000000001" customHeight="1" x14ac:dyDescent="0.25">
      <c r="A90" s="38" t="s">
        <v>226</v>
      </c>
      <c r="B90" s="19">
        <v>352.44</v>
      </c>
      <c r="C90" s="140">
        <v>867.98</v>
      </c>
      <c r="D90" s="247">
        <f t="shared" si="51"/>
        <v>1.5787010279160515E-3</v>
      </c>
      <c r="E90" s="215">
        <f t="shared" si="52"/>
        <v>3.8896985145311352E-3</v>
      </c>
      <c r="F90" s="52">
        <f t="shared" si="72"/>
        <v>1.4627738054704347</v>
      </c>
      <c r="H90" s="19">
        <v>66.48</v>
      </c>
      <c r="I90" s="140">
        <v>136.833</v>
      </c>
      <c r="J90" s="214">
        <f t="shared" si="53"/>
        <v>2.2190856385804472E-3</v>
      </c>
      <c r="K90" s="215">
        <f t="shared" si="54"/>
        <v>4.5615861130267801E-3</v>
      </c>
      <c r="L90" s="52">
        <f t="shared" si="73"/>
        <v>1.0582581227436823</v>
      </c>
      <c r="N90" s="40">
        <f t="shared" si="74"/>
        <v>1.8862785154919988</v>
      </c>
      <c r="O90" s="143">
        <f t="shared" si="75"/>
        <v>1.5764533745017164</v>
      </c>
      <c r="P90" s="52">
        <f t="shared" si="76"/>
        <v>-0.16425206481741142</v>
      </c>
    </row>
    <row r="91" spans="1:16" ht="20.100000000000001" customHeight="1" x14ac:dyDescent="0.25">
      <c r="A91" s="38" t="s">
        <v>227</v>
      </c>
      <c r="B91" s="19">
        <v>1981.49</v>
      </c>
      <c r="C91" s="140">
        <v>1647.51</v>
      </c>
      <c r="D91" s="247">
        <f t="shared" si="51"/>
        <v>8.8757811253131792E-3</v>
      </c>
      <c r="E91" s="215">
        <f t="shared" si="52"/>
        <v>7.3830240324376031E-3</v>
      </c>
      <c r="F91" s="52">
        <f t="shared" si="72"/>
        <v>-0.16854992959843351</v>
      </c>
      <c r="H91" s="19">
        <v>99.781000000000006</v>
      </c>
      <c r="I91" s="140">
        <v>94.644000000000005</v>
      </c>
      <c r="J91" s="214">
        <f t="shared" si="53"/>
        <v>3.3306646224909083E-3</v>
      </c>
      <c r="K91" s="215">
        <f t="shared" si="54"/>
        <v>3.1551362323511624E-3</v>
      </c>
      <c r="L91" s="52">
        <f t="shared" si="73"/>
        <v>-5.1482747216403925E-2</v>
      </c>
      <c r="N91" s="40">
        <f t="shared" si="74"/>
        <v>0.50356549869037948</v>
      </c>
      <c r="O91" s="143">
        <f t="shared" si="75"/>
        <v>0.57446692281078726</v>
      </c>
      <c r="P91" s="52">
        <f t="shared" si="76"/>
        <v>0.14079881227923835</v>
      </c>
    </row>
    <row r="92" spans="1:16" ht="20.100000000000001" customHeight="1" x14ac:dyDescent="0.25">
      <c r="A92" s="38" t="s">
        <v>184</v>
      </c>
      <c r="B92" s="19">
        <v>66.320000000000007</v>
      </c>
      <c r="C92" s="140">
        <v>61.430000000000007</v>
      </c>
      <c r="D92" s="247">
        <f t="shared" si="51"/>
        <v>2.9707028762737642E-4</v>
      </c>
      <c r="E92" s="215">
        <f t="shared" si="52"/>
        <v>2.7528765610687763E-4</v>
      </c>
      <c r="F92" s="52">
        <f t="shared" si="72"/>
        <v>-7.373341375150784E-2</v>
      </c>
      <c r="H92" s="19">
        <v>106.27799999999999</v>
      </c>
      <c r="I92" s="140">
        <v>92.355000000000004</v>
      </c>
      <c r="J92" s="214">
        <f t="shared" si="53"/>
        <v>3.5475328444201674E-3</v>
      </c>
      <c r="K92" s="215">
        <f t="shared" si="54"/>
        <v>3.0788281004479061E-3</v>
      </c>
      <c r="L92" s="52">
        <f t="shared" si="73"/>
        <v>-0.13100547620391792</v>
      </c>
      <c r="N92" s="40">
        <f t="shared" si="74"/>
        <v>16.025030156815436</v>
      </c>
      <c r="O92" s="143">
        <f t="shared" si="75"/>
        <v>15.034185251505779</v>
      </c>
      <c r="P92" s="52">
        <f t="shared" si="76"/>
        <v>-6.1831078981667426E-2</v>
      </c>
    </row>
    <row r="93" spans="1:16" ht="20.100000000000001" customHeight="1" x14ac:dyDescent="0.25">
      <c r="A93" s="38" t="s">
        <v>228</v>
      </c>
      <c r="B93" s="19">
        <v>188.75</v>
      </c>
      <c r="C93" s="140">
        <v>349.98</v>
      </c>
      <c r="D93" s="247">
        <f t="shared" si="51"/>
        <v>8.4547673084540552E-4</v>
      </c>
      <c r="E93" s="215">
        <f t="shared" si="52"/>
        <v>1.5683733336201372E-3</v>
      </c>
      <c r="F93" s="52">
        <f t="shared" si="72"/>
        <v>0.85419867549668882</v>
      </c>
      <c r="H93" s="19">
        <v>36.938999999999993</v>
      </c>
      <c r="I93" s="140">
        <v>77.225999999999999</v>
      </c>
      <c r="J93" s="214">
        <f t="shared" si="53"/>
        <v>1.2330145066715269E-3</v>
      </c>
      <c r="K93" s="215">
        <f t="shared" si="54"/>
        <v>2.5744743531502354E-3</v>
      </c>
      <c r="L93" s="52">
        <f t="shared" si="73"/>
        <v>1.0906359132624059</v>
      </c>
      <c r="N93" s="40">
        <f t="shared" si="74"/>
        <v>1.9570331125827811</v>
      </c>
      <c r="O93" s="143">
        <f t="shared" si="75"/>
        <v>2.2065832333276187</v>
      </c>
      <c r="P93" s="52">
        <f t="shared" si="76"/>
        <v>0.12751451119572296</v>
      </c>
    </row>
    <row r="94" spans="1:16" ht="20.100000000000001" customHeight="1" x14ac:dyDescent="0.25">
      <c r="A94" s="38" t="s">
        <v>229</v>
      </c>
      <c r="B94" s="19">
        <v>594.56000000000006</v>
      </c>
      <c r="C94" s="140">
        <v>465.49</v>
      </c>
      <c r="D94" s="247">
        <f t="shared" si="51"/>
        <v>2.663240503795732E-3</v>
      </c>
      <c r="E94" s="215">
        <f t="shared" si="52"/>
        <v>2.0860109236723176E-3</v>
      </c>
      <c r="F94" s="52">
        <f t="shared" si="72"/>
        <v>-0.21708490312163622</v>
      </c>
      <c r="H94" s="19">
        <v>76.561999999999983</v>
      </c>
      <c r="I94" s="140">
        <v>74.98599999999999</v>
      </c>
      <c r="J94" s="214">
        <f t="shared" si="53"/>
        <v>2.5556202566335159E-3</v>
      </c>
      <c r="K94" s="215">
        <f t="shared" si="54"/>
        <v>2.4997997286577514E-3</v>
      </c>
      <c r="L94" s="52">
        <f t="shared" si="73"/>
        <v>-2.0584624226117312E-2</v>
      </c>
      <c r="N94" s="40">
        <f t="shared" ref="N94" si="77">(H94/B94)*10</f>
        <v>1.2877085575888048</v>
      </c>
      <c r="O94" s="143">
        <f t="shared" ref="O94" si="78">(I94/C94)*10</f>
        <v>1.6109046381232677</v>
      </c>
      <c r="P94" s="52">
        <f t="shared" ref="P94" si="79">(O94-N94)/N94</f>
        <v>0.25098542572368843</v>
      </c>
    </row>
    <row r="95" spans="1:16" ht="20.100000000000001" customHeight="1" thickBot="1" x14ac:dyDescent="0.3">
      <c r="A95" s="8" t="s">
        <v>17</v>
      </c>
      <c r="B95" s="19">
        <f>B96-SUM(B68:B94)</f>
        <v>8912.4700000000012</v>
      </c>
      <c r="C95" s="140">
        <f>C96-SUM(C68:C94)</f>
        <v>4725.0500000000757</v>
      </c>
      <c r="D95" s="247">
        <f t="shared" si="51"/>
        <v>3.9922045029709946E-2</v>
      </c>
      <c r="E95" s="215">
        <f t="shared" si="52"/>
        <v>2.1174474027149975E-2</v>
      </c>
      <c r="F95" s="52">
        <f t="shared" si="72"/>
        <v>-0.46983832764653627</v>
      </c>
      <c r="H95" s="196">
        <f>H96-SUM(H68:H94)</f>
        <v>1826.2000000000007</v>
      </c>
      <c r="I95" s="119">
        <f>I96-SUM(I68:I94)</f>
        <v>1083.1499999999978</v>
      </c>
      <c r="J95" s="214">
        <f t="shared" si="53"/>
        <v>6.0958095565216815E-2</v>
      </c>
      <c r="K95" s="215">
        <f t="shared" si="54"/>
        <v>3.6108847999568434E-2</v>
      </c>
      <c r="L95" s="52">
        <f t="shared" ref="L95" si="80">(I95-H95)/H95</f>
        <v>-0.40688314532910008</v>
      </c>
      <c r="N95" s="40">
        <f t="shared" ref="N95:N96" si="81">(H95/B95)*10</f>
        <v>2.0490391552510139</v>
      </c>
      <c r="O95" s="143">
        <f t="shared" ref="O95:O96" si="82">(I95/C95)*10</f>
        <v>2.2923566946381109</v>
      </c>
      <c r="P95" s="52">
        <f>(O95-N95)/N95</f>
        <v>0.1187471399770737</v>
      </c>
    </row>
    <row r="96" spans="1:16" ht="26.25" customHeight="1" thickBot="1" x14ac:dyDescent="0.3">
      <c r="A96" s="12" t="s">
        <v>18</v>
      </c>
      <c r="B96" s="17">
        <v>223246.83</v>
      </c>
      <c r="C96" s="145">
        <v>223148.40000000011</v>
      </c>
      <c r="D96" s="243">
        <f>SUM(D68:D95)</f>
        <v>1</v>
      </c>
      <c r="E96" s="244">
        <f>SUM(E68:E95)</f>
        <v>1</v>
      </c>
      <c r="F96" s="57">
        <f>(C96-B96)/B96</f>
        <v>-4.4090211717620631E-4</v>
      </c>
      <c r="G96" s="1"/>
      <c r="H96" s="17">
        <v>29958.284999999989</v>
      </c>
      <c r="I96" s="145">
        <v>29996.802999999985</v>
      </c>
      <c r="J96" s="255">
        <f t="shared" si="53"/>
        <v>1</v>
      </c>
      <c r="K96" s="244">
        <f t="shared" si="54"/>
        <v>1</v>
      </c>
      <c r="L96" s="57">
        <f>(I96-H96)/H96</f>
        <v>1.2857211285624795E-3</v>
      </c>
      <c r="M96" s="1"/>
      <c r="N96" s="37">
        <f t="shared" si="81"/>
        <v>1.3419355159488711</v>
      </c>
      <c r="O96" s="150">
        <f t="shared" si="82"/>
        <v>1.3442535550333305</v>
      </c>
      <c r="P96" s="57">
        <f>(O96-N96)/N96</f>
        <v>1.7273848533775659E-3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163</v>
      </c>
      <c r="E4" s="352"/>
      <c r="F4" s="358" t="str">
        <f>D4</f>
        <v>jan-abr</v>
      </c>
      <c r="G4" s="352"/>
      <c r="H4" s="131" t="s">
        <v>151</v>
      </c>
      <c r="J4" s="347" t="str">
        <f>D4</f>
        <v>jan-abr</v>
      </c>
      <c r="K4" s="352"/>
      <c r="L4" s="353" t="str">
        <f>D4</f>
        <v>jan-abr</v>
      </c>
      <c r="M4" s="354"/>
      <c r="N4" s="131" t="str">
        <f>H4</f>
        <v>2024/2023</v>
      </c>
      <c r="P4" s="347" t="str">
        <f>D4</f>
        <v>jan-abr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2805.4700000000007</v>
      </c>
      <c r="E6" s="147">
        <v>1466.87</v>
      </c>
      <c r="F6" s="248">
        <f>D6/D8</f>
        <v>0.42075528293114567</v>
      </c>
      <c r="G6" s="256">
        <f>E6/E8</f>
        <v>0.23889068032063374</v>
      </c>
      <c r="H6" s="165">
        <f>(E6-D6)/D6</f>
        <v>-0.47713930286190925</v>
      </c>
      <c r="I6" s="1"/>
      <c r="J6" s="19">
        <v>1339.645</v>
      </c>
      <c r="K6" s="147">
        <v>577.93899999999996</v>
      </c>
      <c r="L6" s="247">
        <f>J6/J8</f>
        <v>0.38592615276296965</v>
      </c>
      <c r="M6" s="246">
        <f>K6/K8</f>
        <v>0.17694559665127252</v>
      </c>
      <c r="N6" s="165">
        <f>(K6-J6)/J6</f>
        <v>-0.56858794680680336</v>
      </c>
      <c r="P6" s="27">
        <f t="shared" ref="P6:Q8" si="0">(J6/D6)*10</f>
        <v>4.7751178946843122</v>
      </c>
      <c r="Q6" s="152">
        <f t="shared" si="0"/>
        <v>3.9399469618984639</v>
      </c>
      <c r="R6" s="165">
        <f>(Q6-P6)/P6</f>
        <v>-0.17490058909656769</v>
      </c>
    </row>
    <row r="7" spans="1:18" ht="24" customHeight="1" thickBot="1" x14ac:dyDescent="0.3">
      <c r="A7" s="161" t="s">
        <v>21</v>
      </c>
      <c r="B7" s="1"/>
      <c r="C7" s="1"/>
      <c r="D7" s="117">
        <v>3862.2300000000009</v>
      </c>
      <c r="E7" s="140">
        <v>4673.4699999999993</v>
      </c>
      <c r="F7" s="248">
        <f>D7/D8</f>
        <v>0.57924471706885428</v>
      </c>
      <c r="G7" s="228">
        <f>E7/E8</f>
        <v>0.76110931967936624</v>
      </c>
      <c r="H7" s="55">
        <f t="shared" ref="H7:H8" si="1">(E7-D7)/D7</f>
        <v>0.21004445618204981</v>
      </c>
      <c r="J7" s="19">
        <v>2131.6019999999994</v>
      </c>
      <c r="K7" s="140">
        <v>2688.2570000000019</v>
      </c>
      <c r="L7" s="247">
        <f>J7/J8</f>
        <v>0.61407384723703029</v>
      </c>
      <c r="M7" s="215">
        <f>K7/K8</f>
        <v>0.82305440334872748</v>
      </c>
      <c r="N7" s="102">
        <f t="shared" ref="N7:N8" si="2">(K7-J7)/J7</f>
        <v>0.2611439658998268</v>
      </c>
      <c r="P7" s="27">
        <f t="shared" si="0"/>
        <v>5.519096480530675</v>
      </c>
      <c r="Q7" s="152">
        <f t="shared" si="0"/>
        <v>5.7521648796290599</v>
      </c>
      <c r="R7" s="102">
        <f t="shared" ref="R7:R8" si="3">(Q7-P7)/P7</f>
        <v>4.2229448229536067E-2</v>
      </c>
    </row>
    <row r="8" spans="1:18" ht="26.25" customHeight="1" thickBot="1" x14ac:dyDescent="0.3">
      <c r="A8" s="12" t="s">
        <v>12</v>
      </c>
      <c r="B8" s="162"/>
      <c r="C8" s="162"/>
      <c r="D8" s="163">
        <v>6667.7000000000016</v>
      </c>
      <c r="E8" s="145">
        <v>6140.3399999999992</v>
      </c>
      <c r="F8" s="257">
        <f>SUM(F6:F7)</f>
        <v>1</v>
      </c>
      <c r="G8" s="258">
        <f>SUM(G6:G7)</f>
        <v>1</v>
      </c>
      <c r="H8" s="164">
        <f t="shared" si="1"/>
        <v>-7.9091740780179415E-2</v>
      </c>
      <c r="I8" s="1"/>
      <c r="J8" s="17">
        <v>3471.2469999999994</v>
      </c>
      <c r="K8" s="145">
        <v>3266.1960000000017</v>
      </c>
      <c r="L8" s="243">
        <f>SUM(L6:L7)</f>
        <v>1</v>
      </c>
      <c r="M8" s="244">
        <f>SUM(M6:M7)</f>
        <v>1</v>
      </c>
      <c r="N8" s="164">
        <f t="shared" si="2"/>
        <v>-5.9071278995703184E-2</v>
      </c>
      <c r="O8" s="1"/>
      <c r="P8" s="29">
        <f t="shared" si="0"/>
        <v>5.2060635601481753</v>
      </c>
      <c r="Q8" s="146">
        <f t="shared" si="0"/>
        <v>5.3192429083731554</v>
      </c>
      <c r="R8" s="164">
        <f t="shared" si="3"/>
        <v>2.1739909034410403E-2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69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13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172</v>
      </c>
      <c r="B7" s="39">
        <v>408.71000000000004</v>
      </c>
      <c r="C7" s="147">
        <v>2050.73</v>
      </c>
      <c r="D7" s="247">
        <f>B7/$B$33</f>
        <v>6.1296998965160401E-2</v>
      </c>
      <c r="E7" s="246">
        <f>C7/$C$33</f>
        <v>0.33397662018715568</v>
      </c>
      <c r="F7" s="52">
        <f>(C7-B7)/B7</f>
        <v>4.01756746837611</v>
      </c>
      <c r="H7" s="39">
        <v>154.529</v>
      </c>
      <c r="I7" s="147">
        <v>916.2829999999999</v>
      </c>
      <c r="J7" s="247">
        <f>H7/$H$33</f>
        <v>4.4516855182013843E-2</v>
      </c>
      <c r="K7" s="246">
        <f>I7/$I$33</f>
        <v>0.28053521589028957</v>
      </c>
      <c r="L7" s="52">
        <f>(I7-H7)/H7</f>
        <v>4.9295213196228538</v>
      </c>
      <c r="N7" s="27">
        <f t="shared" ref="N7:N33" si="0">(H7/B7)*10</f>
        <v>3.7808959898216332</v>
      </c>
      <c r="O7" s="151">
        <f t="shared" ref="O7:O33" si="1">(I7/C7)*10</f>
        <v>4.4680820975945146</v>
      </c>
      <c r="P7" s="61">
        <f>(O7-N7)/N7</f>
        <v>0.1817521850965543</v>
      </c>
    </row>
    <row r="8" spans="1:16" ht="20.100000000000001" customHeight="1" x14ac:dyDescent="0.25">
      <c r="A8" s="8" t="s">
        <v>168</v>
      </c>
      <c r="B8" s="19">
        <v>314.95999999999998</v>
      </c>
      <c r="C8" s="140">
        <v>283.49999999999994</v>
      </c>
      <c r="D8" s="247">
        <f t="shared" ref="D8:D32" si="2">B8/$B$33</f>
        <v>4.723667831486119E-2</v>
      </c>
      <c r="E8" s="215">
        <f t="shared" ref="E8:E32" si="3">C8/$C$33</f>
        <v>4.6170081787002007E-2</v>
      </c>
      <c r="F8" s="52">
        <f t="shared" ref="F8:F33" si="4">(C8-B8)/B8</f>
        <v>-9.9885699771399661E-2</v>
      </c>
      <c r="H8" s="19">
        <v>373.036</v>
      </c>
      <c r="I8" s="140">
        <v>451.46399999999994</v>
      </c>
      <c r="J8" s="247">
        <f t="shared" ref="J8:J32" si="5">H8/$H$33</f>
        <v>0.10746455092363062</v>
      </c>
      <c r="K8" s="215">
        <f t="shared" ref="K8:K32" si="6">I8/$I$33</f>
        <v>0.13822318072767223</v>
      </c>
      <c r="L8" s="52">
        <f t="shared" ref="L8:L31" si="7">(I8-H8)/H8</f>
        <v>0.21024244308860254</v>
      </c>
      <c r="N8" s="27">
        <f t="shared" si="0"/>
        <v>11.843916687833376</v>
      </c>
      <c r="O8" s="152">
        <f t="shared" si="1"/>
        <v>15.924656084656085</v>
      </c>
      <c r="P8" s="52">
        <f t="shared" ref="P8:P64" si="8">(O8-N8)/N8</f>
        <v>0.34454306834280884</v>
      </c>
    </row>
    <row r="9" spans="1:16" ht="20.100000000000001" customHeight="1" x14ac:dyDescent="0.25">
      <c r="A9" s="8" t="s">
        <v>167</v>
      </c>
      <c r="B9" s="19">
        <v>538.20000000000005</v>
      </c>
      <c r="C9" s="140">
        <v>577.17000000000007</v>
      </c>
      <c r="D9" s="247">
        <f t="shared" si="2"/>
        <v>8.0717488789237665E-2</v>
      </c>
      <c r="E9" s="215">
        <f t="shared" si="3"/>
        <v>9.3996423650807612E-2</v>
      </c>
      <c r="F9" s="52">
        <f t="shared" si="4"/>
        <v>7.2408026755852881E-2</v>
      </c>
      <c r="H9" s="19">
        <v>336.74499999999995</v>
      </c>
      <c r="I9" s="140">
        <v>331.86700000000002</v>
      </c>
      <c r="J9" s="247">
        <f t="shared" si="5"/>
        <v>9.70098065623103E-2</v>
      </c>
      <c r="K9" s="215">
        <f t="shared" si="6"/>
        <v>0.10160657841721689</v>
      </c>
      <c r="L9" s="52">
        <f t="shared" si="7"/>
        <v>-1.4485738466792172E-2</v>
      </c>
      <c r="N9" s="27">
        <f t="shared" ref="N9:N15" si="9">(H9/B9)*10</f>
        <v>6.2568747677443319</v>
      </c>
      <c r="O9" s="152">
        <f t="shared" ref="O9:O15" si="10">(I9/C9)*10</f>
        <v>5.7499003759724161</v>
      </c>
      <c r="P9" s="52">
        <f t="shared" ref="P9:P15" si="11">(O9-N9)/N9</f>
        <v>-8.1026776240670284E-2</v>
      </c>
    </row>
    <row r="10" spans="1:16" ht="20.100000000000001" customHeight="1" x14ac:dyDescent="0.25">
      <c r="A10" s="8" t="s">
        <v>184</v>
      </c>
      <c r="B10" s="19">
        <v>40.840000000000003</v>
      </c>
      <c r="C10" s="140">
        <v>38.159999999999997</v>
      </c>
      <c r="D10" s="247">
        <f t="shared" si="2"/>
        <v>6.1250506171543406E-3</v>
      </c>
      <c r="E10" s="215">
        <f t="shared" si="3"/>
        <v>6.2146395802186831E-3</v>
      </c>
      <c r="F10" s="52">
        <f t="shared" si="4"/>
        <v>-6.5621939275220531E-2</v>
      </c>
      <c r="H10" s="19">
        <v>176.84900000000002</v>
      </c>
      <c r="I10" s="140">
        <v>191.40799999999999</v>
      </c>
      <c r="J10" s="247">
        <f t="shared" si="5"/>
        <v>5.0946821127969291E-2</v>
      </c>
      <c r="K10" s="215">
        <f t="shared" si="6"/>
        <v>5.8602729291199931E-2</v>
      </c>
      <c r="L10" s="52">
        <f t="shared" si="7"/>
        <v>8.2324468897194594E-2</v>
      </c>
      <c r="N10" s="27">
        <f t="shared" si="9"/>
        <v>43.302889324191973</v>
      </c>
      <c r="O10" s="152">
        <f t="shared" si="10"/>
        <v>50.159329140461217</v>
      </c>
      <c r="P10" s="52">
        <f t="shared" si="11"/>
        <v>0.15833677436481738</v>
      </c>
    </row>
    <row r="11" spans="1:16" ht="20.100000000000001" customHeight="1" x14ac:dyDescent="0.25">
      <c r="A11" s="8" t="s">
        <v>176</v>
      </c>
      <c r="B11" s="19">
        <v>867.84</v>
      </c>
      <c r="C11" s="140">
        <v>274.36</v>
      </c>
      <c r="D11" s="247">
        <f t="shared" si="2"/>
        <v>0.1301558258469937</v>
      </c>
      <c r="E11" s="215">
        <f t="shared" si="3"/>
        <v>4.4681564864486323E-2</v>
      </c>
      <c r="F11" s="52">
        <f t="shared" si="4"/>
        <v>-0.68385877581120946</v>
      </c>
      <c r="H11" s="19">
        <v>296.33800000000002</v>
      </c>
      <c r="I11" s="140">
        <v>173.24299999999999</v>
      </c>
      <c r="J11" s="247">
        <f t="shared" si="5"/>
        <v>8.5369321169020823E-2</v>
      </c>
      <c r="K11" s="215">
        <f t="shared" si="6"/>
        <v>5.3041213693238262E-2</v>
      </c>
      <c r="L11" s="52">
        <f t="shared" si="7"/>
        <v>-0.4153871592573346</v>
      </c>
      <c r="N11" s="27">
        <f t="shared" si="9"/>
        <v>3.4146616887905608</v>
      </c>
      <c r="O11" s="152">
        <f t="shared" si="10"/>
        <v>6.3144408805948382</v>
      </c>
      <c r="P11" s="52">
        <f t="shared" si="11"/>
        <v>0.8492141992641592</v>
      </c>
    </row>
    <row r="12" spans="1:16" ht="20.100000000000001" customHeight="1" x14ac:dyDescent="0.25">
      <c r="A12" s="8" t="s">
        <v>166</v>
      </c>
      <c r="B12" s="19">
        <v>377</v>
      </c>
      <c r="C12" s="140">
        <v>607.11</v>
      </c>
      <c r="D12" s="247">
        <f t="shared" si="2"/>
        <v>5.6541236108403191E-2</v>
      </c>
      <c r="E12" s="215">
        <f t="shared" si="3"/>
        <v>9.8872375145350244E-2</v>
      </c>
      <c r="F12" s="52">
        <f t="shared" si="4"/>
        <v>0.61037135278514587</v>
      </c>
      <c r="H12" s="19">
        <v>123.75200000000001</v>
      </c>
      <c r="I12" s="140">
        <v>154.51399999999998</v>
      </c>
      <c r="J12" s="247">
        <f t="shared" si="5"/>
        <v>3.5650588967019635E-2</v>
      </c>
      <c r="K12" s="215">
        <f t="shared" si="6"/>
        <v>4.7307020154332448E-2</v>
      </c>
      <c r="L12" s="52">
        <f t="shared" si="7"/>
        <v>0.24857780076281571</v>
      </c>
      <c r="N12" s="27">
        <f t="shared" si="9"/>
        <v>3.2825464190981437</v>
      </c>
      <c r="O12" s="152">
        <f t="shared" si="10"/>
        <v>2.5450742040157466</v>
      </c>
      <c r="P12" s="52">
        <f t="shared" si="11"/>
        <v>-0.22466467215565297</v>
      </c>
    </row>
    <row r="13" spans="1:16" ht="20.100000000000001" customHeight="1" x14ac:dyDescent="0.25">
      <c r="A13" s="8" t="s">
        <v>178</v>
      </c>
      <c r="B13" s="19">
        <v>834.3</v>
      </c>
      <c r="C13" s="140">
        <v>192.95999999999995</v>
      </c>
      <c r="D13" s="247">
        <f t="shared" si="2"/>
        <v>0.12512560553114266</v>
      </c>
      <c r="E13" s="215">
        <f t="shared" si="3"/>
        <v>3.1424969952803902E-2</v>
      </c>
      <c r="F13" s="52">
        <f t="shared" si="4"/>
        <v>-0.76871628910463874</v>
      </c>
      <c r="H13" s="19">
        <v>428.202</v>
      </c>
      <c r="I13" s="140">
        <v>118.47500000000002</v>
      </c>
      <c r="J13" s="247">
        <f t="shared" si="5"/>
        <v>0.123356822490592</v>
      </c>
      <c r="K13" s="215">
        <f t="shared" si="6"/>
        <v>3.6273083427938821E-2</v>
      </c>
      <c r="L13" s="52">
        <f t="shared" si="7"/>
        <v>-0.72331983503113007</v>
      </c>
      <c r="N13" s="27">
        <f t="shared" si="9"/>
        <v>5.1324703344120826</v>
      </c>
      <c r="O13" s="152">
        <f t="shared" si="10"/>
        <v>6.1398735489220595</v>
      </c>
      <c r="P13" s="52">
        <f t="shared" si="11"/>
        <v>0.19628037745402255</v>
      </c>
    </row>
    <row r="14" spans="1:16" ht="20.100000000000001" customHeight="1" x14ac:dyDescent="0.25">
      <c r="A14" s="8" t="s">
        <v>170</v>
      </c>
      <c r="B14" s="19">
        <v>189.45999999999998</v>
      </c>
      <c r="C14" s="140">
        <v>208.74000000000004</v>
      </c>
      <c r="D14" s="247">
        <f t="shared" si="2"/>
        <v>2.8414595737660656E-2</v>
      </c>
      <c r="E14" s="215">
        <f t="shared" si="3"/>
        <v>3.3994860219466676E-2</v>
      </c>
      <c r="F14" s="52">
        <f t="shared" si="4"/>
        <v>0.10176290509870189</v>
      </c>
      <c r="H14" s="19">
        <v>85.724000000000004</v>
      </c>
      <c r="I14" s="140">
        <v>97.195999999999984</v>
      </c>
      <c r="J14" s="247">
        <f t="shared" si="5"/>
        <v>2.4695448062324578E-2</v>
      </c>
      <c r="K14" s="215">
        <f t="shared" si="6"/>
        <v>2.9758165156040853E-2</v>
      </c>
      <c r="L14" s="52">
        <f t="shared" si="7"/>
        <v>0.13382483318557206</v>
      </c>
      <c r="N14" s="27">
        <f t="shared" si="9"/>
        <v>4.524649002427954</v>
      </c>
      <c r="O14" s="152">
        <f t="shared" si="10"/>
        <v>4.6563188655743968</v>
      </c>
      <c r="P14" s="52">
        <f t="shared" si="11"/>
        <v>2.9100569585792834E-2</v>
      </c>
    </row>
    <row r="15" spans="1:16" ht="20.100000000000001" customHeight="1" x14ac:dyDescent="0.25">
      <c r="A15" s="8" t="s">
        <v>169</v>
      </c>
      <c r="B15" s="19">
        <v>218.32</v>
      </c>
      <c r="C15" s="140">
        <v>160.49</v>
      </c>
      <c r="D15" s="247">
        <f t="shared" si="2"/>
        <v>3.2742924846648765E-2</v>
      </c>
      <c r="E15" s="215">
        <f t="shared" si="3"/>
        <v>2.6136989156952218E-2</v>
      </c>
      <c r="F15" s="52">
        <f t="shared" si="4"/>
        <v>-0.26488640527665808</v>
      </c>
      <c r="H15" s="19">
        <v>98.330999999999989</v>
      </c>
      <c r="I15" s="140">
        <v>85.558999999999997</v>
      </c>
      <c r="J15" s="247">
        <f t="shared" si="5"/>
        <v>2.8327284114325484E-2</v>
      </c>
      <c r="K15" s="215">
        <f t="shared" si="6"/>
        <v>2.6195304874539072E-2</v>
      </c>
      <c r="L15" s="52">
        <f t="shared" si="7"/>
        <v>-0.12988782784676239</v>
      </c>
      <c r="N15" s="27">
        <f t="shared" si="9"/>
        <v>4.5039849761817514</v>
      </c>
      <c r="O15" s="152">
        <f t="shared" si="10"/>
        <v>5.33111097264627</v>
      </c>
      <c r="P15" s="52">
        <f t="shared" si="11"/>
        <v>0.18364315175085547</v>
      </c>
    </row>
    <row r="16" spans="1:16" ht="20.100000000000001" customHeight="1" x14ac:dyDescent="0.25">
      <c r="A16" s="8" t="s">
        <v>175</v>
      </c>
      <c r="B16" s="19">
        <v>464.08</v>
      </c>
      <c r="C16" s="140">
        <v>153.87999999999997</v>
      </c>
      <c r="D16" s="247">
        <f t="shared" si="2"/>
        <v>6.9601211812169106E-2</v>
      </c>
      <c r="E16" s="215">
        <f t="shared" si="3"/>
        <v>2.5060501535745568E-2</v>
      </c>
      <c r="F16" s="52">
        <f t="shared" si="4"/>
        <v>-0.66841923806240311</v>
      </c>
      <c r="H16" s="19">
        <v>195.08399999999997</v>
      </c>
      <c r="I16" s="140">
        <v>73.591000000000008</v>
      </c>
      <c r="J16" s="247">
        <f t="shared" si="5"/>
        <v>5.6199976550213797E-2</v>
      </c>
      <c r="K16" s="215">
        <f t="shared" si="6"/>
        <v>2.2531103461029291E-2</v>
      </c>
      <c r="L16" s="52">
        <f t="shared" si="7"/>
        <v>-0.62277275430071144</v>
      </c>
      <c r="N16" s="27">
        <f t="shared" ref="N16:N19" si="12">(H16/B16)*10</f>
        <v>4.2036717807274604</v>
      </c>
      <c r="O16" s="152">
        <f t="shared" ref="O16:O19" si="13">(I16/C16)*10</f>
        <v>4.7823628801663647</v>
      </c>
      <c r="P16" s="52">
        <f t="shared" ref="P16:P19" si="14">(O16-N16)/N16</f>
        <v>0.13766324528285595</v>
      </c>
    </row>
    <row r="17" spans="1:16" ht="20.100000000000001" customHeight="1" x14ac:dyDescent="0.25">
      <c r="A17" s="8" t="s">
        <v>177</v>
      </c>
      <c r="B17" s="19">
        <v>133.88000000000002</v>
      </c>
      <c r="C17" s="140">
        <v>98.830000000000013</v>
      </c>
      <c r="D17" s="247">
        <f t="shared" si="2"/>
        <v>2.007888777239528E-2</v>
      </c>
      <c r="E17" s="215">
        <f t="shared" si="3"/>
        <v>1.6095199940068465E-2</v>
      </c>
      <c r="F17" s="52">
        <f t="shared" si="4"/>
        <v>-0.26180161338512103</v>
      </c>
      <c r="H17" s="19">
        <v>99.004999999999995</v>
      </c>
      <c r="I17" s="140">
        <v>65.122</v>
      </c>
      <c r="J17" s="247">
        <f t="shared" si="5"/>
        <v>2.8521450648715002E-2</v>
      </c>
      <c r="K17" s="215">
        <f t="shared" si="6"/>
        <v>1.9938178847809507E-2</v>
      </c>
      <c r="L17" s="52">
        <f t="shared" si="7"/>
        <v>-0.34223524064441185</v>
      </c>
      <c r="N17" s="27">
        <f t="shared" si="12"/>
        <v>7.3950552733791444</v>
      </c>
      <c r="O17" s="152">
        <f t="shared" si="13"/>
        <v>6.589294748558129</v>
      </c>
      <c r="P17" s="52">
        <f t="shared" si="14"/>
        <v>-0.10895936474222266</v>
      </c>
    </row>
    <row r="18" spans="1:16" ht="20.100000000000001" customHeight="1" x14ac:dyDescent="0.25">
      <c r="A18" s="8" t="s">
        <v>187</v>
      </c>
      <c r="B18" s="19">
        <v>186.35</v>
      </c>
      <c r="C18" s="140">
        <v>121.28</v>
      </c>
      <c r="D18" s="247">
        <f t="shared" si="2"/>
        <v>2.7948168033954734E-2</v>
      </c>
      <c r="E18" s="215">
        <f t="shared" si="3"/>
        <v>1.9751349273818712E-2</v>
      </c>
      <c r="F18" s="52">
        <f t="shared" si="4"/>
        <v>-0.34918164743761737</v>
      </c>
      <c r="H18" s="19">
        <v>98.792000000000002</v>
      </c>
      <c r="I18" s="140">
        <v>64.768000000000001</v>
      </c>
      <c r="J18" s="247">
        <f t="shared" si="5"/>
        <v>2.846008941455333E-2</v>
      </c>
      <c r="K18" s="215">
        <f t="shared" si="6"/>
        <v>1.9829795884876482E-2</v>
      </c>
      <c r="L18" s="52">
        <f t="shared" si="7"/>
        <v>-0.34440035630415416</v>
      </c>
      <c r="N18" s="27">
        <f t="shared" si="12"/>
        <v>5.3014220552723366</v>
      </c>
      <c r="O18" s="152">
        <f t="shared" si="13"/>
        <v>5.3403693931398424</v>
      </c>
      <c r="P18" s="52">
        <f t="shared" si="14"/>
        <v>7.3465831358912759E-3</v>
      </c>
    </row>
    <row r="19" spans="1:16" ht="20.100000000000001" customHeight="1" x14ac:dyDescent="0.25">
      <c r="A19" s="8" t="s">
        <v>181</v>
      </c>
      <c r="B19" s="19">
        <v>36.950000000000003</v>
      </c>
      <c r="C19" s="140">
        <v>110.48</v>
      </c>
      <c r="D19" s="247">
        <f t="shared" si="2"/>
        <v>5.5416410456379257E-3</v>
      </c>
      <c r="E19" s="215">
        <f t="shared" si="3"/>
        <v>1.7992489015266254E-2</v>
      </c>
      <c r="F19" s="52">
        <f t="shared" si="4"/>
        <v>1.9899864682002706</v>
      </c>
      <c r="H19" s="19">
        <v>14.561</v>
      </c>
      <c r="I19" s="140">
        <v>47.402000000000001</v>
      </c>
      <c r="J19" s="247">
        <f t="shared" si="5"/>
        <v>4.1947461531835683E-3</v>
      </c>
      <c r="K19" s="215">
        <f t="shared" si="6"/>
        <v>1.4512907369919018E-2</v>
      </c>
      <c r="L19" s="52">
        <f t="shared" si="7"/>
        <v>2.2554082823981871</v>
      </c>
      <c r="N19" s="27">
        <f t="shared" si="12"/>
        <v>3.9407307171853856</v>
      </c>
      <c r="O19" s="152">
        <f t="shared" si="13"/>
        <v>4.2905503258508322</v>
      </c>
      <c r="P19" s="52">
        <f t="shared" si="14"/>
        <v>8.87702392705738E-2</v>
      </c>
    </row>
    <row r="20" spans="1:16" ht="20.100000000000001" customHeight="1" x14ac:dyDescent="0.25">
      <c r="A20" s="8" t="s">
        <v>222</v>
      </c>
      <c r="B20" s="19">
        <v>27.28</v>
      </c>
      <c r="C20" s="140">
        <v>95.850000000000009</v>
      </c>
      <c r="D20" s="247">
        <f t="shared" si="2"/>
        <v>4.091365838295064E-3</v>
      </c>
      <c r="E20" s="215">
        <f t="shared" si="3"/>
        <v>1.5609884794653063E-2</v>
      </c>
      <c r="F20" s="52">
        <f t="shared" si="4"/>
        <v>2.5135630498533725</v>
      </c>
      <c r="H20" s="19">
        <v>12.751000000000003</v>
      </c>
      <c r="I20" s="140">
        <v>43.329000000000008</v>
      </c>
      <c r="J20" s="247">
        <f t="shared" si="5"/>
        <v>3.6733197032651388E-3</v>
      </c>
      <c r="K20" s="215">
        <f t="shared" si="6"/>
        <v>1.3265890963065297E-2</v>
      </c>
      <c r="L20" s="52">
        <f t="shared" si="7"/>
        <v>2.3980864245941493</v>
      </c>
      <c r="N20" s="27">
        <f t="shared" ref="N20:N31" si="15">(H20/B20)*10</f>
        <v>4.6741202346041071</v>
      </c>
      <c r="O20" s="152">
        <f t="shared" ref="O20:O31" si="16">(I20/C20)*10</f>
        <v>4.520500782472614</v>
      </c>
      <c r="P20" s="52">
        <f t="shared" ref="P20:P31" si="17">(O20-N20)/N20</f>
        <v>-3.2865960741487961E-2</v>
      </c>
    </row>
    <row r="21" spans="1:16" ht="20.100000000000001" customHeight="1" x14ac:dyDescent="0.25">
      <c r="A21" s="8" t="s">
        <v>206</v>
      </c>
      <c r="B21" s="19">
        <v>40.6</v>
      </c>
      <c r="C21" s="140">
        <v>141.93</v>
      </c>
      <c r="D21" s="247">
        <f t="shared" si="2"/>
        <v>6.0890561962895747E-3</v>
      </c>
      <c r="E21" s="215">
        <f t="shared" si="3"/>
        <v>2.3114355231143548E-2</v>
      </c>
      <c r="F21" s="52">
        <f t="shared" si="4"/>
        <v>2.4958128078817734</v>
      </c>
      <c r="H21" s="19">
        <v>10.994</v>
      </c>
      <c r="I21" s="140">
        <v>38.091999999999999</v>
      </c>
      <c r="J21" s="247">
        <f t="shared" si="5"/>
        <v>3.1671615416592365E-3</v>
      </c>
      <c r="K21" s="215">
        <f t="shared" si="6"/>
        <v>1.1662496678092805E-2</v>
      </c>
      <c r="L21" s="52">
        <f t="shared" si="7"/>
        <v>2.4647989812625068</v>
      </c>
      <c r="N21" s="27">
        <f t="shared" si="15"/>
        <v>2.7078817733990146</v>
      </c>
      <c r="O21" s="152">
        <f t="shared" si="16"/>
        <v>2.6838582399774538</v>
      </c>
      <c r="P21" s="52">
        <f t="shared" si="17"/>
        <v>-8.8717069029959038E-3</v>
      </c>
    </row>
    <row r="22" spans="1:16" ht="20.100000000000001" customHeight="1" x14ac:dyDescent="0.25">
      <c r="A22" s="8" t="s">
        <v>171</v>
      </c>
      <c r="B22" s="19">
        <v>260.26</v>
      </c>
      <c r="C22" s="140">
        <v>104.25000000000001</v>
      </c>
      <c r="D22" s="247">
        <f t="shared" si="2"/>
        <v>3.9032949892766615E-2</v>
      </c>
      <c r="E22" s="215">
        <f t="shared" si="3"/>
        <v>1.6977887217971641E-2</v>
      </c>
      <c r="F22" s="52">
        <f t="shared" si="4"/>
        <v>-0.59943902251594561</v>
      </c>
      <c r="H22" s="19">
        <v>95.14</v>
      </c>
      <c r="I22" s="140">
        <v>36.161000000000001</v>
      </c>
      <c r="J22" s="247">
        <f t="shared" si="5"/>
        <v>2.7408017925546643E-2</v>
      </c>
      <c r="K22" s="215">
        <f t="shared" si="6"/>
        <v>1.1071289046952483E-2</v>
      </c>
      <c r="L22" s="52">
        <f t="shared" si="7"/>
        <v>-0.61991801555602266</v>
      </c>
      <c r="N22" s="27">
        <f t="shared" ref="N22:N24" si="18">(H22/B22)*10</f>
        <v>3.6555751940367327</v>
      </c>
      <c r="O22" s="152">
        <f t="shared" ref="O22:O24" si="19">(I22/C22)*10</f>
        <v>3.4686810551558751</v>
      </c>
      <c r="P22" s="52">
        <f t="shared" ref="P22:P24" si="20">(O22-N22)/N22</f>
        <v>-5.1125781569405081E-2</v>
      </c>
    </row>
    <row r="23" spans="1:16" ht="20.100000000000001" customHeight="1" x14ac:dyDescent="0.25">
      <c r="A23" s="8" t="s">
        <v>173</v>
      </c>
      <c r="B23" s="19">
        <v>354.68999999999994</v>
      </c>
      <c r="C23" s="140">
        <v>49.990000000000009</v>
      </c>
      <c r="D23" s="247">
        <f t="shared" si="2"/>
        <v>5.3195254735515979E-2</v>
      </c>
      <c r="E23" s="215">
        <f t="shared" si="3"/>
        <v>8.1412429930590169E-3</v>
      </c>
      <c r="F23" s="52">
        <f t="shared" si="4"/>
        <v>-0.85906002424652506</v>
      </c>
      <c r="H23" s="19">
        <v>214.01900000000003</v>
      </c>
      <c r="I23" s="140">
        <v>28.389000000000003</v>
      </c>
      <c r="J23" s="247">
        <f t="shared" si="5"/>
        <v>6.1654788610548322E-2</v>
      </c>
      <c r="K23" s="215">
        <f t="shared" si="6"/>
        <v>8.6917625274172197E-3</v>
      </c>
      <c r="L23" s="52">
        <f t="shared" si="7"/>
        <v>-0.86735289857442566</v>
      </c>
      <c r="N23" s="27">
        <f t="shared" si="18"/>
        <v>6.0339733288223538</v>
      </c>
      <c r="O23" s="152">
        <f t="shared" si="19"/>
        <v>5.6789357871574309</v>
      </c>
      <c r="P23" s="52">
        <f t="shared" si="20"/>
        <v>-5.8839759859232815E-2</v>
      </c>
    </row>
    <row r="24" spans="1:16" ht="20.100000000000001" customHeight="1" x14ac:dyDescent="0.25">
      <c r="A24" s="8" t="s">
        <v>183</v>
      </c>
      <c r="B24" s="19">
        <v>53.149999999999991</v>
      </c>
      <c r="C24" s="140">
        <v>47.800000000000004</v>
      </c>
      <c r="D24" s="247">
        <f t="shared" si="2"/>
        <v>7.9712644540096255E-3</v>
      </c>
      <c r="E24" s="215">
        <f t="shared" si="3"/>
        <v>7.7845852184081007E-3</v>
      </c>
      <c r="F24" s="52">
        <f t="shared" si="4"/>
        <v>-0.10065851364063948</v>
      </c>
      <c r="H24" s="19">
        <v>27.389000000000003</v>
      </c>
      <c r="I24" s="140">
        <v>26.880999999999997</v>
      </c>
      <c r="J24" s="247">
        <f t="shared" si="5"/>
        <v>7.8902480866386068E-3</v>
      </c>
      <c r="K24" s="215">
        <f t="shared" si="6"/>
        <v>8.2300633519850012E-3</v>
      </c>
      <c r="L24" s="52">
        <f t="shared" si="7"/>
        <v>-1.854759209901808E-2</v>
      </c>
      <c r="N24" s="27">
        <f t="shared" si="18"/>
        <v>5.1531514581373479</v>
      </c>
      <c r="O24" s="152">
        <f t="shared" si="19"/>
        <v>5.623640167364016</v>
      </c>
      <c r="P24" s="52">
        <f t="shared" si="20"/>
        <v>9.1301160668141979E-2</v>
      </c>
    </row>
    <row r="25" spans="1:16" ht="20.100000000000001" customHeight="1" x14ac:dyDescent="0.25">
      <c r="A25" s="8" t="s">
        <v>189</v>
      </c>
      <c r="B25" s="19">
        <v>30.409999999999997</v>
      </c>
      <c r="C25" s="140">
        <v>93.070000000000022</v>
      </c>
      <c r="D25" s="247">
        <f t="shared" si="2"/>
        <v>4.5607930770730524E-3</v>
      </c>
      <c r="E25" s="215">
        <f t="shared" si="3"/>
        <v>1.5157141135507155E-2</v>
      </c>
      <c r="F25" s="52">
        <f t="shared" si="4"/>
        <v>2.0605064123643548</v>
      </c>
      <c r="H25" s="19">
        <v>16.997</v>
      </c>
      <c r="I25" s="140">
        <v>24.439999999999998</v>
      </c>
      <c r="J25" s="247">
        <f t="shared" si="5"/>
        <v>4.8965112537367695E-3</v>
      </c>
      <c r="K25" s="215">
        <f t="shared" si="6"/>
        <v>7.4827107742462505E-3</v>
      </c>
      <c r="L25" s="52">
        <f t="shared" si="7"/>
        <v>0.43790080602459247</v>
      </c>
      <c r="N25" s="27">
        <f t="shared" ref="N25:N29" si="21">(H25/B25)*10</f>
        <v>5.5892798421571852</v>
      </c>
      <c r="O25" s="152">
        <f t="shared" ref="O25:O29" si="22">(I25/C25)*10</f>
        <v>2.6259804448264741</v>
      </c>
      <c r="P25" s="52">
        <f t="shared" ref="P25:P29" si="23">(O25-N25)/N25</f>
        <v>-0.53017552905116738</v>
      </c>
    </row>
    <row r="26" spans="1:16" ht="20.100000000000001" customHeight="1" x14ac:dyDescent="0.25">
      <c r="A26" s="8" t="s">
        <v>210</v>
      </c>
      <c r="B26" s="19">
        <v>228.78</v>
      </c>
      <c r="C26" s="140">
        <v>97.65</v>
      </c>
      <c r="D26" s="247">
        <f t="shared" si="2"/>
        <v>3.4311681689338146E-2</v>
      </c>
      <c r="E26" s="215">
        <f t="shared" si="3"/>
        <v>1.5903028171078474E-2</v>
      </c>
      <c r="F26" s="52">
        <f t="shared" si="4"/>
        <v>-0.57317073170731703</v>
      </c>
      <c r="H26" s="19">
        <v>82.567000000000007</v>
      </c>
      <c r="I26" s="140">
        <v>24.087</v>
      </c>
      <c r="J26" s="247">
        <f t="shared" si="5"/>
        <v>2.3785976624538678E-2</v>
      </c>
      <c r="K26" s="215">
        <f t="shared" si="6"/>
        <v>7.3746339778751821E-3</v>
      </c>
      <c r="L26" s="52">
        <f t="shared" ref="L26:L30" si="24">(I26-H26)/H26</f>
        <v>-0.70827328109293053</v>
      </c>
      <c r="N26" s="27">
        <f t="shared" si="21"/>
        <v>3.6090130256141273</v>
      </c>
      <c r="O26" s="152">
        <f t="shared" si="22"/>
        <v>2.4666666666666663</v>
      </c>
      <c r="P26" s="52">
        <f t="shared" si="23"/>
        <v>-0.31652597284629463</v>
      </c>
    </row>
    <row r="27" spans="1:16" ht="20.100000000000001" customHeight="1" x14ac:dyDescent="0.25">
      <c r="A27" s="8" t="s">
        <v>202</v>
      </c>
      <c r="B27" s="19">
        <v>27.790000000000003</v>
      </c>
      <c r="C27" s="140">
        <v>51.260000000000005</v>
      </c>
      <c r="D27" s="247">
        <f t="shared" si="2"/>
        <v>4.1678539826326922E-3</v>
      </c>
      <c r="E27" s="215">
        <f t="shared" si="3"/>
        <v>8.348071930870277E-3</v>
      </c>
      <c r="F27" s="52">
        <f t="shared" si="4"/>
        <v>0.84454839870456999</v>
      </c>
      <c r="H27" s="19">
        <v>11.148</v>
      </c>
      <c r="I27" s="140">
        <v>21.569000000000003</v>
      </c>
      <c r="J27" s="247">
        <f t="shared" si="5"/>
        <v>3.2115260020390366E-3</v>
      </c>
      <c r="K27" s="215">
        <f t="shared" si="6"/>
        <v>6.6037065748656872E-3</v>
      </c>
      <c r="L27" s="52">
        <f t="shared" si="24"/>
        <v>0.93478650879081482</v>
      </c>
      <c r="N27" s="27">
        <f t="shared" si="21"/>
        <v>4.0115149334292903</v>
      </c>
      <c r="O27" s="152">
        <f t="shared" si="22"/>
        <v>4.2077643386656263</v>
      </c>
      <c r="P27" s="52">
        <f t="shared" si="23"/>
        <v>4.8921519299585367E-2</v>
      </c>
    </row>
    <row r="28" spans="1:16" ht="20.100000000000001" customHeight="1" x14ac:dyDescent="0.25">
      <c r="A28" s="8" t="s">
        <v>230</v>
      </c>
      <c r="B28" s="19">
        <v>4.29</v>
      </c>
      <c r="C28" s="140">
        <v>5.33</v>
      </c>
      <c r="D28" s="247">
        <f t="shared" si="2"/>
        <v>6.4340027295769152E-4</v>
      </c>
      <c r="E28" s="215">
        <f t="shared" si="3"/>
        <v>8.6803010908190735E-4</v>
      </c>
      <c r="F28" s="52">
        <f t="shared" si="4"/>
        <v>0.24242424242424243</v>
      </c>
      <c r="H28" s="19">
        <v>12.180999999999999</v>
      </c>
      <c r="I28" s="140">
        <v>20.456</v>
      </c>
      <c r="J28" s="247">
        <f t="shared" si="5"/>
        <v>3.5091135836775658E-3</v>
      </c>
      <c r="K28" s="215">
        <f t="shared" si="6"/>
        <v>6.2629431914067637E-3</v>
      </c>
      <c r="L28" s="52">
        <f t="shared" si="24"/>
        <v>0.67933667186602098</v>
      </c>
      <c r="N28" s="27">
        <f t="shared" ref="N28" si="25">(H28/B28)*10</f>
        <v>28.393939393939394</v>
      </c>
      <c r="O28" s="152">
        <f t="shared" ref="O28" si="26">(I28/C28)*10</f>
        <v>38.378986866791742</v>
      </c>
      <c r="P28" s="52">
        <f t="shared" ref="P28" si="27">(O28-N28)/N28</f>
        <v>0.35166122369704106</v>
      </c>
    </row>
    <row r="29" spans="1:16" ht="20.100000000000001" customHeight="1" x14ac:dyDescent="0.25">
      <c r="A29" s="8" t="s">
        <v>194</v>
      </c>
      <c r="B29" s="19">
        <v>41.309999999999995</v>
      </c>
      <c r="C29" s="140">
        <v>35.11</v>
      </c>
      <c r="D29" s="247">
        <f t="shared" si="2"/>
        <v>6.19553969134784E-3</v>
      </c>
      <c r="E29" s="215">
        <f t="shared" si="3"/>
        <v>5.7179244146089618E-3</v>
      </c>
      <c r="F29" s="52">
        <f t="shared" si="4"/>
        <v>-0.15008472524812386</v>
      </c>
      <c r="H29" s="19">
        <v>16.474</v>
      </c>
      <c r="I29" s="140">
        <v>19.338000000000001</v>
      </c>
      <c r="J29" s="247">
        <f t="shared" si="5"/>
        <v>4.7458449369923838E-3</v>
      </c>
      <c r="K29" s="215">
        <f t="shared" si="6"/>
        <v>5.9206489751380525E-3</v>
      </c>
      <c r="L29" s="52">
        <f t="shared" si="24"/>
        <v>0.17384970256161228</v>
      </c>
      <c r="N29" s="27">
        <f t="shared" si="21"/>
        <v>3.9878963931251517</v>
      </c>
      <c r="O29" s="152">
        <f t="shared" si="22"/>
        <v>5.507832526345771</v>
      </c>
      <c r="P29" s="52">
        <f t="shared" si="23"/>
        <v>0.38113731736884654</v>
      </c>
    </row>
    <row r="30" spans="1:16" ht="20.100000000000001" customHeight="1" x14ac:dyDescent="0.25">
      <c r="A30" s="8" t="s">
        <v>154</v>
      </c>
      <c r="B30" s="19">
        <v>48.31</v>
      </c>
      <c r="C30" s="140">
        <v>27.82</v>
      </c>
      <c r="D30" s="247">
        <f t="shared" si="2"/>
        <v>7.2453769665701811E-3</v>
      </c>
      <c r="E30" s="215">
        <f t="shared" si="3"/>
        <v>4.5306937400860529E-3</v>
      </c>
      <c r="F30" s="52">
        <f t="shared" si="4"/>
        <v>-0.42413578969157528</v>
      </c>
      <c r="H30" s="19">
        <v>23.966999999999999</v>
      </c>
      <c r="I30" s="140">
        <v>18.792000000000002</v>
      </c>
      <c r="J30" s="247">
        <f t="shared" si="5"/>
        <v>6.9044352072900605E-3</v>
      </c>
      <c r="K30" s="215">
        <f t="shared" si="6"/>
        <v>5.7534820323091474E-3</v>
      </c>
      <c r="L30" s="52">
        <f t="shared" si="24"/>
        <v>-0.21592189260232808</v>
      </c>
      <c r="N30" s="27">
        <f t="shared" ref="N30" si="28">(H30/B30)*10</f>
        <v>4.9610846615607525</v>
      </c>
      <c r="O30" s="152">
        <f t="shared" ref="O30" si="29">(I30/C30)*10</f>
        <v>6.7548526240115025</v>
      </c>
      <c r="P30" s="52">
        <f t="shared" ref="P30" si="30">(O30-N30)/N30</f>
        <v>0.36156769836022762</v>
      </c>
    </row>
    <row r="31" spans="1:16" ht="20.100000000000001" customHeight="1" x14ac:dyDescent="0.25">
      <c r="A31" s="8" t="s">
        <v>174</v>
      </c>
      <c r="B31" s="19">
        <v>7.04</v>
      </c>
      <c r="C31" s="140">
        <v>44.870000000000005</v>
      </c>
      <c r="D31" s="247">
        <f t="shared" si="2"/>
        <v>1.0558363453664682E-3</v>
      </c>
      <c r="E31" s="215">
        <f t="shared" si="3"/>
        <v>7.3074129445600726E-3</v>
      </c>
      <c r="F31" s="52">
        <f t="shared" si="4"/>
        <v>5.3735795454545459</v>
      </c>
      <c r="H31" s="19">
        <v>3.02</v>
      </c>
      <c r="I31" s="140">
        <v>14.164000000000001</v>
      </c>
      <c r="J31" s="247">
        <f t="shared" si="5"/>
        <v>8.7000435290257366E-4</v>
      </c>
      <c r="K31" s="215">
        <f t="shared" si="6"/>
        <v>4.3365431835688997E-3</v>
      </c>
      <c r="L31" s="52">
        <f t="shared" si="7"/>
        <v>3.6900662251655634</v>
      </c>
      <c r="N31" s="27">
        <f t="shared" si="15"/>
        <v>4.2897727272727266</v>
      </c>
      <c r="O31" s="152">
        <f t="shared" si="16"/>
        <v>3.1566748384221084</v>
      </c>
      <c r="P31" s="52">
        <f t="shared" si="17"/>
        <v>-0.26413937541418392</v>
      </c>
    </row>
    <row r="32" spans="1:16" ht="20.100000000000001" customHeight="1" thickBot="1" x14ac:dyDescent="0.3">
      <c r="A32" s="8" t="s">
        <v>17</v>
      </c>
      <c r="B32" s="19">
        <f>B33-SUM(B7:B31)</f>
        <v>932.89999999999964</v>
      </c>
      <c r="C32" s="140">
        <f>C33-SUM(C7:C31)</f>
        <v>467.72000000000207</v>
      </c>
      <c r="D32" s="247">
        <f t="shared" si="2"/>
        <v>0.13991331343641727</v>
      </c>
      <c r="E32" s="215">
        <f t="shared" si="3"/>
        <v>7.6171677789829556E-2</v>
      </c>
      <c r="F32" s="52">
        <f t="shared" si="4"/>
        <v>-0.49863865366062571</v>
      </c>
      <c r="H32" s="19">
        <f>H33-SUM(H7:H31)</f>
        <v>463.65199999999913</v>
      </c>
      <c r="I32" s="140">
        <f>I33-SUM(I7:I31)</f>
        <v>179.6059999999984</v>
      </c>
      <c r="J32" s="247">
        <f t="shared" si="5"/>
        <v>0.13356929080529251</v>
      </c>
      <c r="K32" s="215">
        <f t="shared" si="6"/>
        <v>5.4989351526974636E-2</v>
      </c>
      <c r="L32" s="52">
        <f t="shared" ref="L32:L33" si="31">(I32-H32)/H32</f>
        <v>-0.61262757412887525</v>
      </c>
      <c r="N32" s="27">
        <f t="shared" si="0"/>
        <v>4.9700075034837532</v>
      </c>
      <c r="O32" s="152">
        <f t="shared" si="1"/>
        <v>3.8400324980757206</v>
      </c>
      <c r="P32" s="52">
        <f t="shared" si="8"/>
        <v>-0.22735881276154427</v>
      </c>
    </row>
    <row r="33" spans="1:16" ht="26.25" customHeight="1" thickBot="1" x14ac:dyDescent="0.3">
      <c r="A33" s="12" t="s">
        <v>18</v>
      </c>
      <c r="B33" s="17">
        <v>6667.7000000000007</v>
      </c>
      <c r="C33" s="145">
        <v>6140.3400000000011</v>
      </c>
      <c r="D33" s="243">
        <f>SUM(D7:D32)</f>
        <v>0.99999999999999978</v>
      </c>
      <c r="E33" s="244">
        <f>SUM(E7:E32)</f>
        <v>1</v>
      </c>
      <c r="F33" s="57">
        <f t="shared" si="4"/>
        <v>-7.9091740780179012E-2</v>
      </c>
      <c r="G33" s="1"/>
      <c r="H33" s="17">
        <v>3471.2469999999998</v>
      </c>
      <c r="I33" s="145">
        <v>3266.195999999999</v>
      </c>
      <c r="J33" s="243">
        <f>SUM(J7:J32)</f>
        <v>0.99999999999999956</v>
      </c>
      <c r="K33" s="244">
        <f>SUM(K7:K32)</f>
        <v>0.99999999999999944</v>
      </c>
      <c r="L33" s="57">
        <f t="shared" si="31"/>
        <v>-5.9071278995704093E-2</v>
      </c>
      <c r="N33" s="29">
        <f t="shared" si="0"/>
        <v>5.2060635601481762</v>
      </c>
      <c r="O33" s="146">
        <f t="shared" si="1"/>
        <v>5.3192429083731501</v>
      </c>
      <c r="P33" s="57">
        <f t="shared" si="8"/>
        <v>2.1739909034409206E-2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F37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377</v>
      </c>
      <c r="C39" s="147">
        <v>607.11</v>
      </c>
      <c r="D39" s="247">
        <f t="shared" ref="D39:D55" si="32">B39/$B$56</f>
        <v>0.13438033555874773</v>
      </c>
      <c r="E39" s="246">
        <f t="shared" ref="E39:E55" si="33">C39/$C$56</f>
        <v>0.41388125737113735</v>
      </c>
      <c r="F39" s="52">
        <f>(C39-B39)/B39</f>
        <v>0.61037135278514587</v>
      </c>
      <c r="H39" s="39">
        <v>123.75200000000001</v>
      </c>
      <c r="I39" s="147">
        <v>154.51399999999998</v>
      </c>
      <c r="J39" s="247">
        <f t="shared" ref="J39:J55" si="34">H39/$H$56</f>
        <v>9.237671174079698E-2</v>
      </c>
      <c r="K39" s="246">
        <f t="shared" ref="K39:K55" si="35">I39/$I$56</f>
        <v>0.26735347502072015</v>
      </c>
      <c r="L39" s="52">
        <f>(I39-H39)/H39</f>
        <v>0.24857780076281571</v>
      </c>
      <c r="N39" s="27">
        <f t="shared" ref="N39:N56" si="36">(H39/B39)*10</f>
        <v>3.2825464190981437</v>
      </c>
      <c r="O39" s="151">
        <f t="shared" ref="O39:O56" si="37">(I39/C39)*10</f>
        <v>2.5450742040157466</v>
      </c>
      <c r="P39" s="61">
        <f t="shared" si="8"/>
        <v>-0.22466467215565297</v>
      </c>
    </row>
    <row r="40" spans="1:16" ht="20.100000000000001" customHeight="1" x14ac:dyDescent="0.25">
      <c r="A40" s="38" t="s">
        <v>178</v>
      </c>
      <c r="B40" s="19">
        <v>834.3</v>
      </c>
      <c r="C40" s="140">
        <v>192.95999999999995</v>
      </c>
      <c r="D40" s="247">
        <f t="shared" si="32"/>
        <v>0.2973833261449953</v>
      </c>
      <c r="E40" s="215">
        <f t="shared" si="33"/>
        <v>0.13154539938781215</v>
      </c>
      <c r="F40" s="52">
        <f t="shared" ref="F40:F56" si="38">(C40-B40)/B40</f>
        <v>-0.76871628910463874</v>
      </c>
      <c r="H40" s="19">
        <v>428.202</v>
      </c>
      <c r="I40" s="140">
        <v>118.47500000000002</v>
      </c>
      <c r="J40" s="247">
        <f t="shared" si="34"/>
        <v>0.31963841166876289</v>
      </c>
      <c r="K40" s="215">
        <f t="shared" si="35"/>
        <v>0.20499568293539636</v>
      </c>
      <c r="L40" s="52">
        <f t="shared" ref="L40:L56" si="39">(I40-H40)/H40</f>
        <v>-0.72331983503113007</v>
      </c>
      <c r="N40" s="27">
        <f t="shared" si="36"/>
        <v>5.1324703344120826</v>
      </c>
      <c r="O40" s="152">
        <f t="shared" si="37"/>
        <v>6.1398735489220595</v>
      </c>
      <c r="P40" s="52">
        <f t="shared" si="8"/>
        <v>0.19628037745402255</v>
      </c>
    </row>
    <row r="41" spans="1:16" ht="20.100000000000001" customHeight="1" x14ac:dyDescent="0.25">
      <c r="A41" s="38" t="s">
        <v>175</v>
      </c>
      <c r="B41" s="19">
        <v>464.08</v>
      </c>
      <c r="C41" s="140">
        <v>153.87999999999997</v>
      </c>
      <c r="D41" s="247">
        <f t="shared" si="32"/>
        <v>0.16541969794722453</v>
      </c>
      <c r="E41" s="215">
        <f t="shared" si="33"/>
        <v>0.10490363835922749</v>
      </c>
      <c r="F41" s="52">
        <f t="shared" si="38"/>
        <v>-0.66841923806240311</v>
      </c>
      <c r="H41" s="19">
        <v>195.08399999999997</v>
      </c>
      <c r="I41" s="140">
        <v>73.591000000000008</v>
      </c>
      <c r="J41" s="247">
        <f t="shared" si="34"/>
        <v>0.1456236540277461</v>
      </c>
      <c r="K41" s="215">
        <f t="shared" si="35"/>
        <v>0.12733350751549907</v>
      </c>
      <c r="L41" s="52">
        <f t="shared" si="39"/>
        <v>-0.62277275430071144</v>
      </c>
      <c r="N41" s="27">
        <f t="shared" si="36"/>
        <v>4.2036717807274604</v>
      </c>
      <c r="O41" s="152">
        <f t="shared" si="37"/>
        <v>4.7823628801663647</v>
      </c>
      <c r="P41" s="52">
        <f t="shared" si="8"/>
        <v>0.13766324528285595</v>
      </c>
    </row>
    <row r="42" spans="1:16" ht="20.100000000000001" customHeight="1" x14ac:dyDescent="0.25">
      <c r="A42" s="38" t="s">
        <v>181</v>
      </c>
      <c r="B42" s="19">
        <v>36.950000000000003</v>
      </c>
      <c r="C42" s="140">
        <v>110.48</v>
      </c>
      <c r="D42" s="247">
        <f t="shared" si="32"/>
        <v>1.3170698670810953E-2</v>
      </c>
      <c r="E42" s="215">
        <f t="shared" si="33"/>
        <v>7.5316831075691815E-2</v>
      </c>
      <c r="F42" s="52">
        <f t="shared" ref="F42:F44" si="40">(C42-B42)/B42</f>
        <v>1.9899864682002706</v>
      </c>
      <c r="H42" s="19">
        <v>14.561</v>
      </c>
      <c r="I42" s="140">
        <v>47.402000000000001</v>
      </c>
      <c r="J42" s="247">
        <f t="shared" si="34"/>
        <v>1.0869297463133887E-2</v>
      </c>
      <c r="K42" s="215">
        <f t="shared" si="35"/>
        <v>8.2019036611130247E-2</v>
      </c>
      <c r="L42" s="52">
        <f t="shared" ref="L42:L54" si="41">(I42-H42)/H42</f>
        <v>2.2554082823981871</v>
      </c>
      <c r="N42" s="27">
        <f t="shared" si="36"/>
        <v>3.9407307171853856</v>
      </c>
      <c r="O42" s="152">
        <f t="shared" si="37"/>
        <v>4.2905503258508322</v>
      </c>
      <c r="P42" s="52">
        <f t="shared" ref="P42:P45" si="42">(O42-N42)/N42</f>
        <v>8.87702392705738E-2</v>
      </c>
    </row>
    <row r="43" spans="1:16" ht="20.100000000000001" customHeight="1" x14ac:dyDescent="0.25">
      <c r="A43" s="38" t="s">
        <v>171</v>
      </c>
      <c r="B43" s="19">
        <v>260.26</v>
      </c>
      <c r="C43" s="140">
        <v>104.25000000000001</v>
      </c>
      <c r="D43" s="247">
        <f t="shared" si="32"/>
        <v>9.2768769582280336E-2</v>
      </c>
      <c r="E43" s="215">
        <f t="shared" si="33"/>
        <v>7.106969261079718E-2</v>
      </c>
      <c r="F43" s="52">
        <f t="shared" si="40"/>
        <v>-0.59943902251594561</v>
      </c>
      <c r="H43" s="19">
        <v>95.14</v>
      </c>
      <c r="I43" s="140">
        <v>36.161000000000001</v>
      </c>
      <c r="J43" s="247">
        <f t="shared" si="34"/>
        <v>7.1018814685980217E-2</v>
      </c>
      <c r="K43" s="215">
        <f t="shared" si="35"/>
        <v>6.2568887027869724E-2</v>
      </c>
      <c r="L43" s="52">
        <f t="shared" si="41"/>
        <v>-0.61991801555602266</v>
      </c>
      <c r="N43" s="27">
        <f t="shared" si="36"/>
        <v>3.6555751940367327</v>
      </c>
      <c r="O43" s="152">
        <f t="shared" si="37"/>
        <v>3.4686810551558751</v>
      </c>
      <c r="P43" s="52">
        <f t="shared" si="42"/>
        <v>-5.1125781569405081E-2</v>
      </c>
    </row>
    <row r="44" spans="1:16" ht="20.100000000000001" customHeight="1" x14ac:dyDescent="0.25">
      <c r="A44" s="38" t="s">
        <v>173</v>
      </c>
      <c r="B44" s="19">
        <v>354.68999999999994</v>
      </c>
      <c r="C44" s="140">
        <v>49.990000000000009</v>
      </c>
      <c r="D44" s="247">
        <f t="shared" si="32"/>
        <v>0.12642801384438257</v>
      </c>
      <c r="E44" s="215">
        <f t="shared" si="33"/>
        <v>3.4079366269676267E-2</v>
      </c>
      <c r="F44" s="52">
        <f t="shared" si="40"/>
        <v>-0.85906002424652506</v>
      </c>
      <c r="H44" s="19">
        <v>214.01900000000003</v>
      </c>
      <c r="I44" s="140">
        <v>28.389000000000003</v>
      </c>
      <c r="J44" s="247">
        <f t="shared" si="34"/>
        <v>0.15975799558838347</v>
      </c>
      <c r="K44" s="215">
        <f t="shared" si="35"/>
        <v>4.9121101015851161E-2</v>
      </c>
      <c r="L44" s="52">
        <f t="shared" si="41"/>
        <v>-0.86735289857442566</v>
      </c>
      <c r="N44" s="27">
        <f t="shared" si="36"/>
        <v>6.0339733288223538</v>
      </c>
      <c r="O44" s="152">
        <f t="shared" si="37"/>
        <v>5.6789357871574309</v>
      </c>
      <c r="P44" s="52">
        <f t="shared" si="42"/>
        <v>-5.8839759859232815E-2</v>
      </c>
    </row>
    <row r="45" spans="1:16" ht="20.100000000000001" customHeight="1" x14ac:dyDescent="0.25">
      <c r="A45" s="38" t="s">
        <v>183</v>
      </c>
      <c r="B45" s="19">
        <v>53.149999999999991</v>
      </c>
      <c r="C45" s="140">
        <v>47.800000000000004</v>
      </c>
      <c r="D45" s="247">
        <f t="shared" si="32"/>
        <v>1.8945132188189499E-2</v>
      </c>
      <c r="E45" s="215">
        <f t="shared" si="33"/>
        <v>3.2586391432096927E-2</v>
      </c>
      <c r="F45" s="52">
        <f t="shared" ref="F45:F54" si="43">(C45-B45)/B45</f>
        <v>-0.10065851364063948</v>
      </c>
      <c r="H45" s="19">
        <v>27.389000000000003</v>
      </c>
      <c r="I45" s="140">
        <v>26.880999999999997</v>
      </c>
      <c r="J45" s="247">
        <f t="shared" si="34"/>
        <v>2.0444968629748921E-2</v>
      </c>
      <c r="K45" s="215">
        <f t="shared" si="35"/>
        <v>4.6511829103071431E-2</v>
      </c>
      <c r="L45" s="52">
        <f t="shared" si="41"/>
        <v>-1.854759209901808E-2</v>
      </c>
      <c r="N45" s="27">
        <f t="shared" si="36"/>
        <v>5.1531514581373479</v>
      </c>
      <c r="O45" s="152">
        <f t="shared" si="37"/>
        <v>5.623640167364016</v>
      </c>
      <c r="P45" s="52">
        <f t="shared" si="42"/>
        <v>9.1301160668141979E-2</v>
      </c>
    </row>
    <row r="46" spans="1:16" ht="20.100000000000001" customHeight="1" x14ac:dyDescent="0.25">
      <c r="A46" s="38" t="s">
        <v>194</v>
      </c>
      <c r="B46" s="19">
        <v>41.309999999999995</v>
      </c>
      <c r="C46" s="140">
        <v>35.11</v>
      </c>
      <c r="D46" s="247">
        <f t="shared" si="32"/>
        <v>1.4724805469315301E-2</v>
      </c>
      <c r="E46" s="215">
        <f t="shared" si="33"/>
        <v>2.3935318058178306E-2</v>
      </c>
      <c r="F46" s="52">
        <f t="shared" si="43"/>
        <v>-0.15008472524812386</v>
      </c>
      <c r="H46" s="19">
        <v>16.474</v>
      </c>
      <c r="I46" s="140">
        <v>19.338000000000001</v>
      </c>
      <c r="J46" s="247">
        <f t="shared" si="34"/>
        <v>1.2297287714282512E-2</v>
      </c>
      <c r="K46" s="215">
        <f t="shared" si="35"/>
        <v>3.3460278679929893E-2</v>
      </c>
      <c r="L46" s="52">
        <f t="shared" si="41"/>
        <v>0.17384970256161228</v>
      </c>
      <c r="N46" s="27">
        <f t="shared" ref="N46:N55" si="44">(H46/B46)*10</f>
        <v>3.9878963931251517</v>
      </c>
      <c r="O46" s="152">
        <f t="shared" ref="O46:O55" si="45">(I46/C46)*10</f>
        <v>5.507832526345771</v>
      </c>
      <c r="P46" s="52">
        <f t="shared" ref="P46:P55" si="46">(O46-N46)/N46</f>
        <v>0.38113731736884654</v>
      </c>
    </row>
    <row r="47" spans="1:16" ht="20.100000000000001" customHeight="1" x14ac:dyDescent="0.25">
      <c r="A47" s="38" t="s">
        <v>174</v>
      </c>
      <c r="B47" s="19">
        <v>7.04</v>
      </c>
      <c r="C47" s="140">
        <v>44.870000000000005</v>
      </c>
      <c r="D47" s="247">
        <f t="shared" si="32"/>
        <v>2.5093834544657402E-3</v>
      </c>
      <c r="E47" s="215">
        <f t="shared" si="33"/>
        <v>3.0588941078623207E-2</v>
      </c>
      <c r="F47" s="52">
        <f t="shared" si="43"/>
        <v>5.3735795454545459</v>
      </c>
      <c r="H47" s="19">
        <v>3.02</v>
      </c>
      <c r="I47" s="140">
        <v>14.164000000000001</v>
      </c>
      <c r="J47" s="247">
        <f t="shared" si="34"/>
        <v>2.2543285721217179E-3</v>
      </c>
      <c r="K47" s="215">
        <f t="shared" si="35"/>
        <v>2.450777677228912E-2</v>
      </c>
      <c r="L47" s="52">
        <f t="shared" si="41"/>
        <v>3.6900662251655634</v>
      </c>
      <c r="N47" s="27">
        <f t="shared" si="44"/>
        <v>4.2897727272727266</v>
      </c>
      <c r="O47" s="152">
        <f t="shared" si="45"/>
        <v>3.1566748384221084</v>
      </c>
      <c r="P47" s="52">
        <f t="shared" si="46"/>
        <v>-0.26413937541418392</v>
      </c>
    </row>
    <row r="48" spans="1:16" ht="20.100000000000001" customHeight="1" x14ac:dyDescent="0.25">
      <c r="A48" s="38" t="s">
        <v>179</v>
      </c>
      <c r="B48" s="19">
        <v>28.71</v>
      </c>
      <c r="C48" s="140">
        <v>21.1</v>
      </c>
      <c r="D48" s="247">
        <f t="shared" si="32"/>
        <v>1.0233579400243097E-2</v>
      </c>
      <c r="E48" s="215">
        <f t="shared" si="33"/>
        <v>1.4384369439691323E-2</v>
      </c>
      <c r="F48" s="52">
        <f t="shared" si="43"/>
        <v>-0.26506443747823055</v>
      </c>
      <c r="H48" s="19">
        <v>27.851999999999997</v>
      </c>
      <c r="I48" s="140">
        <v>14.028000000000002</v>
      </c>
      <c r="J48" s="247">
        <f t="shared" si="34"/>
        <v>2.0790582579713272E-2</v>
      </c>
      <c r="K48" s="215">
        <f t="shared" si="35"/>
        <v>2.4272457819942941E-2</v>
      </c>
      <c r="L48" s="52">
        <f t="shared" ref="L48:L52" si="47">(I48-H48)/H48</f>
        <v>-0.49633778543731139</v>
      </c>
      <c r="N48" s="27">
        <f t="shared" ref="N48" si="48">(H48/B48)*10</f>
        <v>9.7011494252873547</v>
      </c>
      <c r="O48" s="152">
        <f t="shared" ref="O48" si="49">(I48/C48)*10</f>
        <v>6.6483412322274891</v>
      </c>
      <c r="P48" s="52">
        <f t="shared" ref="P48" si="50">(O48-N48)/N48</f>
        <v>-0.31468520473484402</v>
      </c>
    </row>
    <row r="49" spans="1:16" ht="20.100000000000001" customHeight="1" x14ac:dyDescent="0.25">
      <c r="A49" s="38" t="s">
        <v>180</v>
      </c>
      <c r="B49" s="19">
        <v>39.350000000000009</v>
      </c>
      <c r="C49" s="140">
        <v>30.7</v>
      </c>
      <c r="D49" s="247">
        <f t="shared" si="32"/>
        <v>1.4026170303015185E-2</v>
      </c>
      <c r="E49" s="215">
        <f t="shared" si="33"/>
        <v>2.0928916672915809E-2</v>
      </c>
      <c r="F49" s="52">
        <f t="shared" si="43"/>
        <v>-0.21982210927573081</v>
      </c>
      <c r="H49" s="19">
        <v>15.016999999999999</v>
      </c>
      <c r="I49" s="140">
        <v>10.113000000000001</v>
      </c>
      <c r="J49" s="247">
        <f t="shared" si="34"/>
        <v>1.1209686148195973E-2</v>
      </c>
      <c r="K49" s="215">
        <f t="shared" si="35"/>
        <v>1.749838650791866E-2</v>
      </c>
      <c r="L49" s="52">
        <f t="shared" si="47"/>
        <v>-0.32656322834121315</v>
      </c>
      <c r="N49" s="27">
        <f t="shared" ref="N49:N50" si="51">(H49/B49)*10</f>
        <v>3.8162642947903418</v>
      </c>
      <c r="O49" s="152">
        <f t="shared" ref="O49:O50" si="52">(I49/C49)*10</f>
        <v>3.2941368078175906</v>
      </c>
      <c r="P49" s="52">
        <f t="shared" ref="P49:P50" si="53">(O49-N49)/N49</f>
        <v>-0.13681638551227121</v>
      </c>
    </row>
    <row r="50" spans="1:16" ht="20.100000000000001" customHeight="1" x14ac:dyDescent="0.25">
      <c r="A50" s="38" t="s">
        <v>197</v>
      </c>
      <c r="B50" s="19">
        <v>156.10999999999999</v>
      </c>
      <c r="C50" s="140">
        <v>9.5</v>
      </c>
      <c r="D50" s="247">
        <f t="shared" si="32"/>
        <v>5.5644865209750947E-2</v>
      </c>
      <c r="E50" s="215">
        <f t="shared" si="33"/>
        <v>6.4763748662117326E-3</v>
      </c>
      <c r="F50" s="52">
        <f t="shared" si="43"/>
        <v>-0.93914547434501316</v>
      </c>
      <c r="H50" s="19">
        <v>123.66500000000002</v>
      </c>
      <c r="I50" s="140">
        <v>7.1340000000000003</v>
      </c>
      <c r="J50" s="247">
        <f t="shared" si="34"/>
        <v>9.2311769162725932E-2</v>
      </c>
      <c r="K50" s="215">
        <f t="shared" si="35"/>
        <v>1.2343863279688689E-2</v>
      </c>
      <c r="L50" s="52">
        <f t="shared" si="47"/>
        <v>-0.94231189099583557</v>
      </c>
      <c r="N50" s="27">
        <f t="shared" si="51"/>
        <v>7.9216578053936351</v>
      </c>
      <c r="O50" s="152">
        <f t="shared" si="52"/>
        <v>7.5094736842105272</v>
      </c>
      <c r="P50" s="52">
        <f t="shared" si="53"/>
        <v>-5.2032558248408967E-2</v>
      </c>
    </row>
    <row r="51" spans="1:16" ht="20.100000000000001" customHeight="1" x14ac:dyDescent="0.25">
      <c r="A51" s="38" t="s">
        <v>193</v>
      </c>
      <c r="B51" s="19">
        <v>15.02</v>
      </c>
      <c r="C51" s="140">
        <v>16.869999999999997</v>
      </c>
      <c r="D51" s="247">
        <f t="shared" si="32"/>
        <v>5.3538266315448042E-3</v>
      </c>
      <c r="E51" s="215">
        <f t="shared" si="33"/>
        <v>1.150067831505178E-2</v>
      </c>
      <c r="F51" s="52">
        <f t="shared" si="43"/>
        <v>0.1231691078561916</v>
      </c>
      <c r="H51" s="19">
        <v>6.3230000000000004</v>
      </c>
      <c r="I51" s="140">
        <v>6.7839999999999998</v>
      </c>
      <c r="J51" s="247">
        <f t="shared" si="34"/>
        <v>4.7199071395780216E-3</v>
      </c>
      <c r="K51" s="215">
        <f t="shared" si="35"/>
        <v>1.1738263034680131E-2</v>
      </c>
      <c r="L51" s="52">
        <f t="shared" si="47"/>
        <v>7.2908429542938386E-2</v>
      </c>
      <c r="N51" s="27">
        <f t="shared" ref="N51" si="54">(H51/B51)*10</f>
        <v>4.2097203728362187</v>
      </c>
      <c r="O51" s="152">
        <f t="shared" ref="O51" si="55">(I51/C51)*10</f>
        <v>4.0213396561944288</v>
      </c>
      <c r="P51" s="52">
        <f t="shared" ref="P51" si="56">(O51-N51)/N51</f>
        <v>-4.4748985670720928E-2</v>
      </c>
    </row>
    <row r="52" spans="1:16" ht="20.100000000000001" customHeight="1" x14ac:dyDescent="0.25">
      <c r="A52" s="38" t="s">
        <v>185</v>
      </c>
      <c r="B52" s="19">
        <v>52.360000000000007</v>
      </c>
      <c r="C52" s="140">
        <v>12.639999999999999</v>
      </c>
      <c r="D52" s="247">
        <f t="shared" si="32"/>
        <v>1.8663539442588944E-2</v>
      </c>
      <c r="E52" s="215">
        <f t="shared" si="33"/>
        <v>8.6169871904122411E-3</v>
      </c>
      <c r="F52" s="52">
        <f t="shared" si="43"/>
        <v>-0.758594346829641</v>
      </c>
      <c r="H52" s="19">
        <v>19.236000000000001</v>
      </c>
      <c r="I52" s="140">
        <v>5.5560000000000009</v>
      </c>
      <c r="J52" s="247">
        <f t="shared" si="34"/>
        <v>1.4359027951434891E-2</v>
      </c>
      <c r="K52" s="215">
        <f t="shared" si="35"/>
        <v>9.6134713179072562E-3</v>
      </c>
      <c r="L52" s="52">
        <f t="shared" si="47"/>
        <v>-0.71116656269494694</v>
      </c>
      <c r="N52" s="27">
        <f t="shared" ref="N52" si="57">(H52/B52)*10</f>
        <v>3.6737967914438503</v>
      </c>
      <c r="O52" s="152">
        <f t="shared" ref="O52" si="58">(I52/C52)*10</f>
        <v>4.3955696202531662</v>
      </c>
      <c r="P52" s="52">
        <f t="shared" ref="P52" si="59">(O52-N52)/N52</f>
        <v>0.19646509314023591</v>
      </c>
    </row>
    <row r="53" spans="1:16" ht="20.100000000000001" customHeight="1" x14ac:dyDescent="0.25">
      <c r="A53" s="38" t="s">
        <v>196</v>
      </c>
      <c r="B53" s="19">
        <v>19.36</v>
      </c>
      <c r="C53" s="140">
        <v>13.09</v>
      </c>
      <c r="D53" s="247">
        <f t="shared" si="32"/>
        <v>6.9008044997807853E-3</v>
      </c>
      <c r="E53" s="215">
        <f t="shared" si="33"/>
        <v>8.9237628419696399E-3</v>
      </c>
      <c r="F53" s="52">
        <f t="shared" si="43"/>
        <v>-0.32386363636363635</v>
      </c>
      <c r="H53" s="19">
        <v>6.101</v>
      </c>
      <c r="I53" s="140">
        <v>3.8810000000000002</v>
      </c>
      <c r="J53" s="247">
        <f t="shared" si="34"/>
        <v>4.5541915955346363E-3</v>
      </c>
      <c r="K53" s="215">
        <f t="shared" si="35"/>
        <v>6.7152415739377344E-3</v>
      </c>
      <c r="L53" s="52">
        <f t="shared" ref="L53" si="60">(I53-H53)/H53</f>
        <v>-0.36387477462711026</v>
      </c>
      <c r="N53" s="27">
        <f t="shared" ref="N53" si="61">(H53/B53)*10</f>
        <v>3.151342975206612</v>
      </c>
      <c r="O53" s="152">
        <f t="shared" ref="O53" si="62">(I53/C53)*10</f>
        <v>2.964858670741024</v>
      </c>
      <c r="P53" s="52">
        <f t="shared" ref="P53" si="63">(O53-N53)/N53</f>
        <v>-5.917613726362534E-2</v>
      </c>
    </row>
    <row r="54" spans="1:16" ht="20.100000000000001" customHeight="1" x14ac:dyDescent="0.25">
      <c r="A54" s="38" t="s">
        <v>191</v>
      </c>
      <c r="B54" s="19">
        <v>0.24999999999999997</v>
      </c>
      <c r="C54" s="140">
        <v>3.5999999999999996</v>
      </c>
      <c r="D54" s="247">
        <f t="shared" si="32"/>
        <v>8.9111628354607246E-5</v>
      </c>
      <c r="E54" s="215">
        <f t="shared" si="33"/>
        <v>2.4542052124591823E-3</v>
      </c>
      <c r="F54" s="52">
        <f t="shared" si="43"/>
        <v>13.4</v>
      </c>
      <c r="H54" s="19">
        <v>0.37099999999999994</v>
      </c>
      <c r="I54" s="140">
        <v>2.915</v>
      </c>
      <c r="J54" s="247">
        <f t="shared" si="34"/>
        <v>2.7693903982025075E-4</v>
      </c>
      <c r="K54" s="215">
        <f t="shared" si="35"/>
        <v>5.0437848977141191E-3</v>
      </c>
      <c r="L54" s="52">
        <f t="shared" si="41"/>
        <v>6.8571428571428585</v>
      </c>
      <c r="N54" s="27">
        <f t="shared" ref="N54" si="64">(H54/B54)*10</f>
        <v>14.84</v>
      </c>
      <c r="O54" s="152">
        <f t="shared" ref="O54" si="65">(I54/C54)*10</f>
        <v>8.0972222222222232</v>
      </c>
      <c r="P54" s="52">
        <f t="shared" ref="P54" si="66">(O54-N54)/N54</f>
        <v>-0.45436507936507931</v>
      </c>
    </row>
    <row r="55" spans="1:16" ht="20.100000000000001" customHeight="1" thickBot="1" x14ac:dyDescent="0.3">
      <c r="A55" s="8" t="s">
        <v>17</v>
      </c>
      <c r="B55" s="19">
        <f>B56-SUM(B39:B54)</f>
        <v>65.529999999999745</v>
      </c>
      <c r="C55" s="140">
        <f>C56-SUM(C39:C54)</f>
        <v>12.919999999999845</v>
      </c>
      <c r="D55" s="247">
        <f t="shared" si="32"/>
        <v>2.3357940024309562E-2</v>
      </c>
      <c r="E55" s="215">
        <f t="shared" si="33"/>
        <v>8.8078698180478511E-3</v>
      </c>
      <c r="F55" s="52">
        <f t="shared" ref="F55" si="67">(C55-B55)/B55</f>
        <v>-0.80283839462841611</v>
      </c>
      <c r="H55" s="19">
        <f>H56-SUM(H39:H54)</f>
        <v>23.439000000000078</v>
      </c>
      <c r="I55" s="140">
        <f>I56-SUM(I39:I54)</f>
        <v>8.612999999999829</v>
      </c>
      <c r="J55" s="247">
        <f t="shared" si="34"/>
        <v>1.749642629204011E-2</v>
      </c>
      <c r="K55" s="215">
        <f t="shared" si="35"/>
        <v>1.4902956886453119E-2</v>
      </c>
      <c r="L55" s="52">
        <f t="shared" ref="L55" si="68">(I55-H55)/H55</f>
        <v>-0.632535517726874</v>
      </c>
      <c r="N55" s="27">
        <f t="shared" si="44"/>
        <v>3.576835037387482</v>
      </c>
      <c r="O55" s="152">
        <f t="shared" si="45"/>
        <v>6.6664086687305977</v>
      </c>
      <c r="P55" s="52">
        <f t="shared" si="46"/>
        <v>0.86377302812369516</v>
      </c>
    </row>
    <row r="56" spans="1:16" ht="26.25" customHeight="1" thickBot="1" x14ac:dyDescent="0.3">
      <c r="A56" s="12" t="s">
        <v>18</v>
      </c>
      <c r="B56" s="17">
        <v>2805.47</v>
      </c>
      <c r="C56" s="145">
        <v>1466.8699999999994</v>
      </c>
      <c r="D56" s="253">
        <f>SUM(D39:D55)</f>
        <v>0.99999999999999989</v>
      </c>
      <c r="E56" s="254">
        <f>SUM(E39:E55)</f>
        <v>1.0000000000000004</v>
      </c>
      <c r="F56" s="57">
        <f t="shared" si="38"/>
        <v>-0.4771393028619092</v>
      </c>
      <c r="G56" s="1"/>
      <c r="H56" s="17">
        <v>1339.6450000000004</v>
      </c>
      <c r="I56" s="145">
        <v>577.93899999999996</v>
      </c>
      <c r="J56" s="253">
        <f>SUM(J39:J55)</f>
        <v>0.99999999999999956</v>
      </c>
      <c r="K56" s="254">
        <f>SUM(K39:K55)</f>
        <v>0.99999999999999989</v>
      </c>
      <c r="L56" s="57">
        <f t="shared" si="39"/>
        <v>-0.56858794680680347</v>
      </c>
      <c r="M56" s="1"/>
      <c r="N56" s="29">
        <f t="shared" si="36"/>
        <v>4.7751178946843149</v>
      </c>
      <c r="O56" s="146">
        <f t="shared" si="37"/>
        <v>3.9399469618984657</v>
      </c>
      <c r="P56" s="57">
        <f t="shared" si="8"/>
        <v>-0.17490058909656778</v>
      </c>
    </row>
    <row r="58" spans="1:16" ht="15.75" thickBot="1" x14ac:dyDescent="0.3"/>
    <row r="59" spans="1:16" x14ac:dyDescent="0.25">
      <c r="A59" s="363" t="s">
        <v>15</v>
      </c>
      <c r="B59" s="357" t="s">
        <v>1</v>
      </c>
      <c r="C59" s="350"/>
      <c r="D59" s="357" t="s">
        <v>104</v>
      </c>
      <c r="E59" s="350"/>
      <c r="F59" s="130" t="s">
        <v>0</v>
      </c>
      <c r="H59" s="366" t="s">
        <v>19</v>
      </c>
      <c r="I59" s="367"/>
      <c r="J59" s="357" t="s">
        <v>104</v>
      </c>
      <c r="K59" s="355"/>
      <c r="L59" s="130" t="s">
        <v>0</v>
      </c>
      <c r="N59" s="349" t="s">
        <v>22</v>
      </c>
      <c r="O59" s="350"/>
      <c r="P59" s="130" t="s">
        <v>0</v>
      </c>
    </row>
    <row r="60" spans="1:16" x14ac:dyDescent="0.25">
      <c r="A60" s="364"/>
      <c r="B60" s="358" t="str">
        <f>B5</f>
        <v>jan-abr</v>
      </c>
      <c r="C60" s="352"/>
      <c r="D60" s="358" t="str">
        <f>B5</f>
        <v>jan-abr</v>
      </c>
      <c r="E60" s="352"/>
      <c r="F60" s="131" t="str">
        <f>F37</f>
        <v>2024/2023</v>
      </c>
      <c r="H60" s="347" t="str">
        <f>B5</f>
        <v>jan-abr</v>
      </c>
      <c r="I60" s="352"/>
      <c r="J60" s="358" t="str">
        <f>B5</f>
        <v>jan-abr</v>
      </c>
      <c r="K60" s="348"/>
      <c r="L60" s="131" t="str">
        <f>L37</f>
        <v>2024/2023</v>
      </c>
      <c r="N60" s="347" t="str">
        <f>B5</f>
        <v>jan-abr</v>
      </c>
      <c r="O60" s="348"/>
      <c r="P60" s="131" t="str">
        <f>P37</f>
        <v>2024/2023</v>
      </c>
    </row>
    <row r="61" spans="1:16" ht="19.5" customHeight="1" thickBot="1" x14ac:dyDescent="0.3">
      <c r="A61" s="365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172</v>
      </c>
      <c r="B62" s="39">
        <v>408.71000000000004</v>
      </c>
      <c r="C62" s="147">
        <v>2050.73</v>
      </c>
      <c r="D62" s="247">
        <f t="shared" ref="D62:D83" si="69">B62/$B$84</f>
        <v>0.10582228401726465</v>
      </c>
      <c r="E62" s="246">
        <f t="shared" ref="E62:E83" si="70">C62/$C$84</f>
        <v>0.43880243159793481</v>
      </c>
      <c r="F62" s="52">
        <f t="shared" ref="F62:F83" si="71">(C62-B62)/B62</f>
        <v>4.01756746837611</v>
      </c>
      <c r="H62" s="19">
        <v>154.529</v>
      </c>
      <c r="I62" s="147">
        <v>916.2829999999999</v>
      </c>
      <c r="J62" s="245">
        <f t="shared" ref="J62:J84" si="72">H62/$H$84</f>
        <v>7.2494302407297428E-2</v>
      </c>
      <c r="K62" s="246">
        <f t="shared" ref="K62:K84" si="73">I62/$I$84</f>
        <v>0.34084650388709115</v>
      </c>
      <c r="L62" s="52">
        <f t="shared" ref="L62:L74" si="74">(I62-H62)/H62</f>
        <v>4.9295213196228538</v>
      </c>
      <c r="N62" s="40">
        <f t="shared" ref="N62" si="75">(H62/B62)*10</f>
        <v>3.7808959898216332</v>
      </c>
      <c r="O62" s="143">
        <f t="shared" ref="O62" si="76">(I62/C62)*10</f>
        <v>4.4680820975945146</v>
      </c>
      <c r="P62" s="52">
        <f t="shared" ref="P62" si="77">(O62-N62)/N62</f>
        <v>0.1817521850965543</v>
      </c>
    </row>
    <row r="63" spans="1:16" ht="20.100000000000001" customHeight="1" x14ac:dyDescent="0.25">
      <c r="A63" s="38" t="s">
        <v>168</v>
      </c>
      <c r="B63" s="19">
        <v>314.95999999999998</v>
      </c>
      <c r="C63" s="140">
        <v>283.49999999999994</v>
      </c>
      <c r="D63" s="247">
        <f t="shared" si="69"/>
        <v>8.1548742565823368E-2</v>
      </c>
      <c r="E63" s="215">
        <f t="shared" si="70"/>
        <v>6.0661564105471945E-2</v>
      </c>
      <c r="F63" s="52">
        <f t="shared" si="71"/>
        <v>-9.9885699771399661E-2</v>
      </c>
      <c r="H63" s="19">
        <v>373.036</v>
      </c>
      <c r="I63" s="140">
        <v>451.46399999999994</v>
      </c>
      <c r="J63" s="214">
        <f t="shared" si="72"/>
        <v>0.17500265058861833</v>
      </c>
      <c r="K63" s="215">
        <f t="shared" si="73"/>
        <v>0.16793930044634869</v>
      </c>
      <c r="L63" s="52">
        <f t="shared" si="74"/>
        <v>0.21024244308860254</v>
      </c>
      <c r="N63" s="40">
        <f t="shared" ref="N63:N64" si="78">(H63/B63)*10</f>
        <v>11.843916687833376</v>
      </c>
      <c r="O63" s="143">
        <f t="shared" ref="O63:O64" si="79">(I63/C63)*10</f>
        <v>15.924656084656085</v>
      </c>
      <c r="P63" s="52">
        <f t="shared" si="8"/>
        <v>0.34454306834280884</v>
      </c>
    </row>
    <row r="64" spans="1:16" ht="20.100000000000001" customHeight="1" x14ac:dyDescent="0.25">
      <c r="A64" s="38" t="s">
        <v>167</v>
      </c>
      <c r="B64" s="19">
        <v>538.20000000000005</v>
      </c>
      <c r="C64" s="140">
        <v>577.17000000000007</v>
      </c>
      <c r="D64" s="247">
        <f t="shared" si="69"/>
        <v>0.13934954676443403</v>
      </c>
      <c r="E64" s="215">
        <f t="shared" si="70"/>
        <v>0.1234992414629815</v>
      </c>
      <c r="F64" s="52">
        <f t="shared" si="71"/>
        <v>7.2408026755852881E-2</v>
      </c>
      <c r="H64" s="19">
        <v>336.74499999999995</v>
      </c>
      <c r="I64" s="140">
        <v>331.86700000000002</v>
      </c>
      <c r="J64" s="214">
        <f t="shared" si="72"/>
        <v>0.15797742730584788</v>
      </c>
      <c r="K64" s="215">
        <f t="shared" si="73"/>
        <v>0.12345062246652759</v>
      </c>
      <c r="L64" s="52">
        <f t="shared" si="74"/>
        <v>-1.4485738466792172E-2</v>
      </c>
      <c r="N64" s="40">
        <f t="shared" si="78"/>
        <v>6.2568747677443319</v>
      </c>
      <c r="O64" s="143">
        <f t="shared" si="79"/>
        <v>5.7499003759724161</v>
      </c>
      <c r="P64" s="52">
        <f t="shared" si="8"/>
        <v>-8.1026776240670284E-2</v>
      </c>
    </row>
    <row r="65" spans="1:16" ht="20.100000000000001" customHeight="1" x14ac:dyDescent="0.25">
      <c r="A65" s="38" t="s">
        <v>184</v>
      </c>
      <c r="B65" s="19">
        <v>40.840000000000003</v>
      </c>
      <c r="C65" s="140">
        <v>38.159999999999997</v>
      </c>
      <c r="D65" s="247">
        <f t="shared" si="69"/>
        <v>1.0574201950686521E-2</v>
      </c>
      <c r="E65" s="215">
        <f t="shared" si="70"/>
        <v>8.1652391049905106E-3</v>
      </c>
      <c r="F65" s="52">
        <f t="shared" si="71"/>
        <v>-6.5621939275220531E-2</v>
      </c>
      <c r="H65" s="19">
        <v>176.84900000000002</v>
      </c>
      <c r="I65" s="140">
        <v>191.40799999999999</v>
      </c>
      <c r="J65" s="214">
        <f t="shared" si="72"/>
        <v>8.2965300276505671E-2</v>
      </c>
      <c r="K65" s="215">
        <f t="shared" si="73"/>
        <v>7.1201525746980299E-2</v>
      </c>
      <c r="L65" s="52">
        <f t="shared" si="74"/>
        <v>8.2324468897194594E-2</v>
      </c>
      <c r="N65" s="40">
        <f t="shared" ref="N65:N67" si="80">(H65/B65)*10</f>
        <v>43.302889324191973</v>
      </c>
      <c r="O65" s="143">
        <f t="shared" ref="O65:O67" si="81">(I65/C65)*10</f>
        <v>50.159329140461217</v>
      </c>
      <c r="P65" s="52">
        <f t="shared" ref="P65:P67" si="82">(O65-N65)/N65</f>
        <v>0.15833677436481738</v>
      </c>
    </row>
    <row r="66" spans="1:16" ht="20.100000000000001" customHeight="1" x14ac:dyDescent="0.25">
      <c r="A66" s="38" t="s">
        <v>176</v>
      </c>
      <c r="B66" s="19">
        <v>867.84</v>
      </c>
      <c r="C66" s="140">
        <v>274.36</v>
      </c>
      <c r="D66" s="247">
        <f t="shared" si="69"/>
        <v>0.22469920227433374</v>
      </c>
      <c r="E66" s="215">
        <f t="shared" si="70"/>
        <v>5.8705843837662391E-2</v>
      </c>
      <c r="F66" s="52">
        <f>(C65-B65)/B65</f>
        <v>-6.5621939275220531E-2</v>
      </c>
      <c r="H66" s="19">
        <v>296.33800000000002</v>
      </c>
      <c r="I66" s="140">
        <v>173.24299999999999</v>
      </c>
      <c r="J66" s="214">
        <f t="shared" si="72"/>
        <v>0.13902126194289555</v>
      </c>
      <c r="K66" s="215">
        <f t="shared" si="73"/>
        <v>6.444435930046867E-2</v>
      </c>
      <c r="L66" s="52">
        <f t="shared" si="74"/>
        <v>-0.4153871592573346</v>
      </c>
      <c r="N66" s="40">
        <f t="shared" ref="N66" si="83">(H66/B66)*10</f>
        <v>3.4146616887905608</v>
      </c>
      <c r="O66" s="143">
        <f t="shared" ref="O66" si="84">(I66/C66)*10</f>
        <v>6.3144408805948382</v>
      </c>
      <c r="P66" s="52">
        <f t="shared" ref="P66" si="85">(O66-N66)/N66</f>
        <v>0.8492141992641592</v>
      </c>
    </row>
    <row r="67" spans="1:16" ht="20.100000000000001" customHeight="1" x14ac:dyDescent="0.25">
      <c r="A67" s="38" t="s">
        <v>170</v>
      </c>
      <c r="B67" s="19">
        <v>189.45999999999998</v>
      </c>
      <c r="C67" s="140">
        <v>208.74000000000004</v>
      </c>
      <c r="D67" s="247">
        <f t="shared" si="69"/>
        <v>4.9054561742827324E-2</v>
      </c>
      <c r="E67" s="215">
        <f t="shared" si="70"/>
        <v>4.4664884978399363E-2</v>
      </c>
      <c r="F67" s="52">
        <f t="shared" si="71"/>
        <v>0.10176290509870189</v>
      </c>
      <c r="H67" s="19">
        <v>85.724000000000004</v>
      </c>
      <c r="I67" s="140">
        <v>97.195999999999984</v>
      </c>
      <c r="J67" s="214">
        <f t="shared" si="72"/>
        <v>4.0215762604838994E-2</v>
      </c>
      <c r="K67" s="215">
        <f t="shared" si="73"/>
        <v>3.6155769333065996E-2</v>
      </c>
      <c r="L67" s="52">
        <f t="shared" si="74"/>
        <v>0.13382483318557206</v>
      </c>
      <c r="N67" s="40">
        <f t="shared" si="80"/>
        <v>4.524649002427954</v>
      </c>
      <c r="O67" s="143">
        <f t="shared" si="81"/>
        <v>4.6563188655743968</v>
      </c>
      <c r="P67" s="52">
        <f t="shared" si="82"/>
        <v>2.9100569585792834E-2</v>
      </c>
    </row>
    <row r="68" spans="1:16" ht="20.100000000000001" customHeight="1" x14ac:dyDescent="0.25">
      <c r="A68" s="38" t="s">
        <v>169</v>
      </c>
      <c r="B68" s="19">
        <v>218.32</v>
      </c>
      <c r="C68" s="140">
        <v>160.49</v>
      </c>
      <c r="D68" s="247">
        <f t="shared" si="69"/>
        <v>5.6526928743239009E-2</v>
      </c>
      <c r="E68" s="215">
        <f t="shared" si="70"/>
        <v>3.4340650523058888E-2</v>
      </c>
      <c r="F68" s="52">
        <f t="shared" si="71"/>
        <v>-0.26488640527665808</v>
      </c>
      <c r="H68" s="19">
        <v>98.330999999999989</v>
      </c>
      <c r="I68" s="140">
        <v>85.558999999999997</v>
      </c>
      <c r="J68" s="214">
        <f t="shared" si="72"/>
        <v>4.6130093704171787E-2</v>
      </c>
      <c r="K68" s="215">
        <f t="shared" si="73"/>
        <v>3.182694214132057E-2</v>
      </c>
      <c r="L68" s="52">
        <f t="shared" si="74"/>
        <v>-0.12988782784676239</v>
      </c>
      <c r="N68" s="40">
        <f t="shared" ref="N68:N69" si="86">(H68/B68)*10</f>
        <v>4.5039849761817514</v>
      </c>
      <c r="O68" s="143">
        <f t="shared" ref="O68:O69" si="87">(I68/C68)*10</f>
        <v>5.33111097264627</v>
      </c>
      <c r="P68" s="52">
        <f t="shared" ref="P68:P69" si="88">(O68-N68)/N68</f>
        <v>0.18364315175085547</v>
      </c>
    </row>
    <row r="69" spans="1:16" ht="20.100000000000001" customHeight="1" x14ac:dyDescent="0.25">
      <c r="A69" s="38" t="s">
        <v>177</v>
      </c>
      <c r="B69" s="19">
        <v>133.88000000000002</v>
      </c>
      <c r="C69" s="140">
        <v>98.830000000000013</v>
      </c>
      <c r="D69" s="247">
        <f t="shared" si="69"/>
        <v>3.4663911781535543E-2</v>
      </c>
      <c r="E69" s="215">
        <f t="shared" si="70"/>
        <v>2.1147027797332608E-2</v>
      </c>
      <c r="F69" s="52">
        <f t="shared" si="71"/>
        <v>-0.26180161338512103</v>
      </c>
      <c r="H69" s="19">
        <v>99.004999999999995</v>
      </c>
      <c r="I69" s="140">
        <v>65.122</v>
      </c>
      <c r="J69" s="214">
        <f t="shared" si="72"/>
        <v>4.6446287815455234E-2</v>
      </c>
      <c r="K69" s="215">
        <f t="shared" si="73"/>
        <v>2.4224618405159926E-2</v>
      </c>
      <c r="L69" s="52">
        <f t="shared" si="74"/>
        <v>-0.34223524064441185</v>
      </c>
      <c r="N69" s="40">
        <f t="shared" si="86"/>
        <v>7.3950552733791444</v>
      </c>
      <c r="O69" s="143">
        <f t="shared" si="87"/>
        <v>6.589294748558129</v>
      </c>
      <c r="P69" s="52">
        <f t="shared" si="88"/>
        <v>-0.10895936474222266</v>
      </c>
    </row>
    <row r="70" spans="1:16" ht="20.100000000000001" customHeight="1" x14ac:dyDescent="0.25">
      <c r="A70" s="38" t="s">
        <v>187</v>
      </c>
      <c r="B70" s="19">
        <v>186.35</v>
      </c>
      <c r="C70" s="140">
        <v>121.28</v>
      </c>
      <c r="D70" s="247">
        <f t="shared" si="69"/>
        <v>4.8249327461078184E-2</v>
      </c>
      <c r="E70" s="215">
        <f t="shared" si="70"/>
        <v>2.5950738958418481E-2</v>
      </c>
      <c r="F70" s="52">
        <f t="shared" si="71"/>
        <v>-0.34918164743761737</v>
      </c>
      <c r="H70" s="19">
        <v>98.792000000000002</v>
      </c>
      <c r="I70" s="140">
        <v>64.768000000000001</v>
      </c>
      <c r="J70" s="214">
        <f t="shared" si="72"/>
        <v>4.6346362970198007E-2</v>
      </c>
      <c r="K70" s="215">
        <f t="shared" si="73"/>
        <v>2.409293456689595E-2</v>
      </c>
      <c r="L70" s="52">
        <f t="shared" si="74"/>
        <v>-0.34440035630415416</v>
      </c>
      <c r="N70" s="40">
        <f t="shared" ref="N70:N71" si="89">(H70/B70)*10</f>
        <v>5.3014220552723366</v>
      </c>
      <c r="O70" s="143">
        <f t="shared" ref="O70:O71" si="90">(I70/C70)*10</f>
        <v>5.3403693931398424</v>
      </c>
      <c r="P70" s="52">
        <f t="shared" ref="P70:P71" si="91">(O70-N70)/N70</f>
        <v>7.3465831358912759E-3</v>
      </c>
    </row>
    <row r="71" spans="1:16" ht="20.100000000000001" customHeight="1" x14ac:dyDescent="0.25">
      <c r="A71" s="38" t="s">
        <v>222</v>
      </c>
      <c r="B71" s="19">
        <v>27.28</v>
      </c>
      <c r="C71" s="140">
        <v>95.850000000000009</v>
      </c>
      <c r="D71" s="247">
        <f t="shared" si="69"/>
        <v>7.0632769151500558E-3</v>
      </c>
      <c r="E71" s="215">
        <f t="shared" si="70"/>
        <v>2.0509385959469092E-2</v>
      </c>
      <c r="F71" s="52">
        <f t="shared" si="71"/>
        <v>2.5135630498533725</v>
      </c>
      <c r="H71" s="19">
        <v>12.751000000000003</v>
      </c>
      <c r="I71" s="140">
        <v>43.329000000000008</v>
      </c>
      <c r="J71" s="214">
        <f t="shared" si="72"/>
        <v>5.9818859242954381E-3</v>
      </c>
      <c r="K71" s="215">
        <f t="shared" si="73"/>
        <v>1.6117878610564396E-2</v>
      </c>
      <c r="L71" s="52">
        <f t="shared" si="74"/>
        <v>2.3980864245941493</v>
      </c>
      <c r="N71" s="40">
        <f t="shared" si="89"/>
        <v>4.6741202346041071</v>
      </c>
      <c r="O71" s="143">
        <f t="shared" si="90"/>
        <v>4.520500782472614</v>
      </c>
      <c r="P71" s="52">
        <f t="shared" si="91"/>
        <v>-3.2865960741487961E-2</v>
      </c>
    </row>
    <row r="72" spans="1:16" ht="20.100000000000001" customHeight="1" x14ac:dyDescent="0.25">
      <c r="A72" s="38" t="s">
        <v>206</v>
      </c>
      <c r="B72" s="19">
        <v>40.6</v>
      </c>
      <c r="C72" s="140">
        <v>141.93</v>
      </c>
      <c r="D72" s="247">
        <f t="shared" si="69"/>
        <v>1.0512061684570832E-2</v>
      </c>
      <c r="E72" s="215">
        <f t="shared" si="70"/>
        <v>3.0369297331533106E-2</v>
      </c>
      <c r="F72" s="52">
        <f t="shared" si="71"/>
        <v>2.4958128078817734</v>
      </c>
      <c r="H72" s="19">
        <v>10.994</v>
      </c>
      <c r="I72" s="140">
        <v>38.091999999999999</v>
      </c>
      <c r="J72" s="214">
        <f t="shared" si="72"/>
        <v>5.157623233605523E-3</v>
      </c>
      <c r="K72" s="215">
        <f t="shared" si="73"/>
        <v>1.4169776178393659E-2</v>
      </c>
      <c r="L72" s="52">
        <f t="shared" si="74"/>
        <v>2.4647989812625068</v>
      </c>
      <c r="N72" s="40">
        <f t="shared" ref="N72" si="92">(H72/B72)*10</f>
        <v>2.7078817733990146</v>
      </c>
      <c r="O72" s="143">
        <f t="shared" ref="O72" si="93">(I72/C72)*10</f>
        <v>2.6838582399774538</v>
      </c>
      <c r="P72" s="52">
        <f t="shared" ref="P72" si="94">(O72-N72)/N72</f>
        <v>-8.8717069029959038E-3</v>
      </c>
    </row>
    <row r="73" spans="1:16" ht="20.100000000000001" customHeight="1" x14ac:dyDescent="0.25">
      <c r="A73" s="38" t="s">
        <v>189</v>
      </c>
      <c r="B73" s="19">
        <v>30.409999999999997</v>
      </c>
      <c r="C73" s="140">
        <v>93.070000000000022</v>
      </c>
      <c r="D73" s="247">
        <f t="shared" si="69"/>
        <v>7.8736895524088406E-3</v>
      </c>
      <c r="E73" s="215">
        <f t="shared" si="70"/>
        <v>1.991453887582461E-2</v>
      </c>
      <c r="F73" s="52">
        <f t="shared" si="71"/>
        <v>2.0605064123643548</v>
      </c>
      <c r="H73" s="19">
        <v>16.997</v>
      </c>
      <c r="I73" s="140">
        <v>24.439999999999998</v>
      </c>
      <c r="J73" s="214">
        <f t="shared" si="72"/>
        <v>7.973814999235317E-3</v>
      </c>
      <c r="K73" s="215">
        <f t="shared" si="73"/>
        <v>9.0913926756258801E-3</v>
      </c>
      <c r="L73" s="52">
        <f t="shared" si="74"/>
        <v>0.43790080602459247</v>
      </c>
      <c r="N73" s="40">
        <f t="shared" ref="N73" si="95">(H73/B73)*10</f>
        <v>5.5892798421571852</v>
      </c>
      <c r="O73" s="143">
        <f t="shared" ref="O73" si="96">(I73/C73)*10</f>
        <v>2.6259804448264741</v>
      </c>
      <c r="P73" s="52">
        <f t="shared" ref="P73" si="97">(O73-N73)/N73</f>
        <v>-0.53017552905116738</v>
      </c>
    </row>
    <row r="74" spans="1:16" ht="20.100000000000001" customHeight="1" x14ac:dyDescent="0.25">
      <c r="A74" s="38" t="s">
        <v>210</v>
      </c>
      <c r="B74" s="19">
        <v>228.78</v>
      </c>
      <c r="C74" s="140">
        <v>97.65</v>
      </c>
      <c r="D74" s="247">
        <f t="shared" si="69"/>
        <v>5.9235208674781152E-2</v>
      </c>
      <c r="E74" s="215">
        <f t="shared" si="70"/>
        <v>2.0894538747440343E-2</v>
      </c>
      <c r="F74" s="52">
        <f t="shared" si="71"/>
        <v>-0.57317073170731703</v>
      </c>
      <c r="H74" s="19">
        <v>82.567000000000007</v>
      </c>
      <c r="I74" s="140">
        <v>24.087</v>
      </c>
      <c r="J74" s="214">
        <f t="shared" si="72"/>
        <v>3.8734716893679029E-2</v>
      </c>
      <c r="K74" s="215">
        <f t="shared" si="73"/>
        <v>8.9600808256055896E-3</v>
      </c>
      <c r="L74" s="52">
        <f t="shared" si="74"/>
        <v>-0.70827328109293053</v>
      </c>
      <c r="N74" s="40">
        <f t="shared" ref="N74:N75" si="98">(H74/B74)*10</f>
        <v>3.6090130256141273</v>
      </c>
      <c r="O74" s="143">
        <f t="shared" ref="O74:O75" si="99">(I74/C74)*10</f>
        <v>2.4666666666666663</v>
      </c>
      <c r="P74" s="52">
        <f t="shared" ref="P74:P75" si="100">(O74-N74)/N74</f>
        <v>-0.31652597284629463</v>
      </c>
    </row>
    <row r="75" spans="1:16" ht="20.100000000000001" customHeight="1" x14ac:dyDescent="0.25">
      <c r="A75" s="38" t="s">
        <v>202</v>
      </c>
      <c r="B75" s="19">
        <v>27.790000000000003</v>
      </c>
      <c r="C75" s="140">
        <v>51.260000000000005</v>
      </c>
      <c r="D75" s="247">
        <f t="shared" si="69"/>
        <v>7.1953249806458973E-3</v>
      </c>
      <c r="E75" s="215">
        <f t="shared" si="70"/>
        <v>1.0968295506336836E-2</v>
      </c>
      <c r="F75" s="52">
        <f t="shared" si="71"/>
        <v>0.84454839870456999</v>
      </c>
      <c r="H75" s="19">
        <v>11.148</v>
      </c>
      <c r="I75" s="140">
        <v>21.569000000000003</v>
      </c>
      <c r="J75" s="214">
        <f t="shared" si="72"/>
        <v>5.2298693658572289E-3</v>
      </c>
      <c r="K75" s="215">
        <f t="shared" si="73"/>
        <v>8.0234144280104201E-3</v>
      </c>
      <c r="L75" s="52">
        <f t="shared" ref="L75:L80" si="101">(I75-H75)/H75</f>
        <v>0.93478650879081482</v>
      </c>
      <c r="N75" s="40">
        <f t="shared" si="98"/>
        <v>4.0115149334292903</v>
      </c>
      <c r="O75" s="143">
        <f t="shared" si="99"/>
        <v>4.2077643386656263</v>
      </c>
      <c r="P75" s="52">
        <f t="shared" si="100"/>
        <v>4.8921519299585367E-2</v>
      </c>
    </row>
    <row r="76" spans="1:16" ht="20.100000000000001" customHeight="1" x14ac:dyDescent="0.25">
      <c r="A76" s="38" t="s">
        <v>230</v>
      </c>
      <c r="B76" s="19">
        <v>4.29</v>
      </c>
      <c r="C76" s="140">
        <v>5.33</v>
      </c>
      <c r="D76" s="247">
        <f t="shared" si="69"/>
        <v>1.1107572568179523E-3</v>
      </c>
      <c r="E76" s="215">
        <f t="shared" si="70"/>
        <v>1.140480199937092E-3</v>
      </c>
      <c r="F76" s="52">
        <f t="shared" si="71"/>
        <v>0.24242424242424243</v>
      </c>
      <c r="H76" s="19">
        <v>12.180999999999999</v>
      </c>
      <c r="I76" s="140">
        <v>20.456</v>
      </c>
      <c r="J76" s="214">
        <f t="shared" si="72"/>
        <v>5.7144814088183442E-3</v>
      </c>
      <c r="K76" s="215">
        <f t="shared" si="73"/>
        <v>7.6093915127906303E-3</v>
      </c>
      <c r="L76" s="52">
        <f t="shared" si="101"/>
        <v>0.67933667186602098</v>
      </c>
      <c r="N76" s="40">
        <f t="shared" ref="N76:N80" si="102">(H76/B76)*10</f>
        <v>28.393939393939394</v>
      </c>
      <c r="O76" s="143">
        <f t="shared" ref="O76:O80" si="103">(I76/C76)*10</f>
        <v>38.378986866791742</v>
      </c>
      <c r="P76" s="52">
        <f t="shared" ref="P76:P80" si="104">(O76-N76)/N76</f>
        <v>0.35166122369704106</v>
      </c>
    </row>
    <row r="77" spans="1:16" ht="20.100000000000001" customHeight="1" x14ac:dyDescent="0.25">
      <c r="A77" s="38" t="s">
        <v>154</v>
      </c>
      <c r="B77" s="19">
        <v>48.31</v>
      </c>
      <c r="C77" s="140">
        <v>27.82</v>
      </c>
      <c r="D77" s="247">
        <f t="shared" si="69"/>
        <v>1.2508317733537361E-2</v>
      </c>
      <c r="E77" s="215">
        <f t="shared" si="70"/>
        <v>5.9527503118667726E-3</v>
      </c>
      <c r="F77" s="52">
        <f t="shared" si="71"/>
        <v>-0.42413578969157528</v>
      </c>
      <c r="H77" s="19">
        <v>23.966999999999999</v>
      </c>
      <c r="I77" s="140">
        <v>18.792000000000002</v>
      </c>
      <c r="J77" s="214">
        <f t="shared" si="72"/>
        <v>1.1243656179718352E-2</v>
      </c>
      <c r="K77" s="215">
        <f t="shared" si="73"/>
        <v>6.9904030753012098E-3</v>
      </c>
      <c r="L77" s="52">
        <f t="shared" si="101"/>
        <v>-0.21592189260232808</v>
      </c>
      <c r="N77" s="40">
        <f t="shared" si="102"/>
        <v>4.9610846615607525</v>
      </c>
      <c r="O77" s="143">
        <f t="shared" si="103"/>
        <v>6.7548526240115025</v>
      </c>
      <c r="P77" s="52">
        <f t="shared" si="104"/>
        <v>0.36156769836022762</v>
      </c>
    </row>
    <row r="78" spans="1:16" ht="20.100000000000001" customHeight="1" x14ac:dyDescent="0.25">
      <c r="A78" s="38" t="s">
        <v>207</v>
      </c>
      <c r="B78" s="19">
        <v>121.57000000000001</v>
      </c>
      <c r="C78" s="140">
        <v>86.86999999999999</v>
      </c>
      <c r="D78" s="247">
        <f t="shared" si="69"/>
        <v>3.1476633965351622E-2</v>
      </c>
      <c r="E78" s="215">
        <f t="shared" si="70"/>
        <v>1.8587901495034739E-2</v>
      </c>
      <c r="F78" s="52">
        <f t="shared" si="71"/>
        <v>-0.28543226124866344</v>
      </c>
      <c r="H78" s="19">
        <v>23.388999999999999</v>
      </c>
      <c r="I78" s="140">
        <v>13.805000000000001</v>
      </c>
      <c r="J78" s="214">
        <f t="shared" si="72"/>
        <v>1.0972498618410004E-2</v>
      </c>
      <c r="K78" s="215">
        <f t="shared" si="73"/>
        <v>5.1352977040513628E-3</v>
      </c>
      <c r="L78" s="52">
        <f t="shared" si="101"/>
        <v>-0.40976527427423137</v>
      </c>
      <c r="N78" s="40">
        <f t="shared" ref="N78:N79" si="105">(H78/B78)*10</f>
        <v>1.9239121493789586</v>
      </c>
      <c r="O78" s="143">
        <f t="shared" ref="O78:O79" si="106">(I78/C78)*10</f>
        <v>1.5891562104293777</v>
      </c>
      <c r="P78" s="52">
        <f t="shared" ref="P78:P79" si="107">(O78-N78)/N78</f>
        <v>-0.17399751805592606</v>
      </c>
    </row>
    <row r="79" spans="1:16" ht="20.100000000000001" customHeight="1" x14ac:dyDescent="0.25">
      <c r="A79" s="38" t="s">
        <v>188</v>
      </c>
      <c r="B79" s="19">
        <v>20.32</v>
      </c>
      <c r="C79" s="140">
        <v>20.2</v>
      </c>
      <c r="D79" s="247">
        <f t="shared" si="69"/>
        <v>5.2612091977950566E-3</v>
      </c>
      <c r="E79" s="215">
        <f t="shared" si="70"/>
        <v>4.3222701761218112E-3</v>
      </c>
      <c r="F79" s="52">
        <f t="shared" si="71"/>
        <v>-5.9055118110236705E-3</v>
      </c>
      <c r="H79" s="19">
        <v>10.968999999999999</v>
      </c>
      <c r="I79" s="140">
        <v>10.278</v>
      </c>
      <c r="J79" s="214">
        <f t="shared" si="72"/>
        <v>5.1458949653828438E-3</v>
      </c>
      <c r="K79" s="215">
        <f t="shared" si="73"/>
        <v>3.8232951685794928E-3</v>
      </c>
      <c r="L79" s="52">
        <f t="shared" si="101"/>
        <v>-6.2995715197374333E-2</v>
      </c>
      <c r="N79" s="40">
        <f t="shared" si="105"/>
        <v>5.3981299212598426</v>
      </c>
      <c r="O79" s="143">
        <f t="shared" si="106"/>
        <v>5.0881188118811878</v>
      </c>
      <c r="P79" s="52">
        <f t="shared" si="107"/>
        <v>-5.7429353109438107E-2</v>
      </c>
    </row>
    <row r="80" spans="1:16" ht="20.100000000000001" customHeight="1" x14ac:dyDescent="0.25">
      <c r="A80" s="38" t="s">
        <v>228</v>
      </c>
      <c r="B80" s="19">
        <v>56.83</v>
      </c>
      <c r="C80" s="140">
        <v>51.75</v>
      </c>
      <c r="D80" s="247">
        <f t="shared" si="69"/>
        <v>1.4714297180644343E-2</v>
      </c>
      <c r="E80" s="215">
        <f t="shared" si="70"/>
        <v>1.1073142654173453E-2</v>
      </c>
      <c r="F80" s="52">
        <f t="shared" si="71"/>
        <v>-8.9389407003343274E-2</v>
      </c>
      <c r="H80" s="19">
        <v>20.965</v>
      </c>
      <c r="I80" s="140">
        <v>9.798</v>
      </c>
      <c r="J80" s="214">
        <f t="shared" si="72"/>
        <v>9.8353257315390019E-3</v>
      </c>
      <c r="K80" s="215">
        <f t="shared" si="73"/>
        <v>3.6447408116113906E-3</v>
      </c>
      <c r="L80" s="52">
        <f t="shared" si="101"/>
        <v>-0.53264965418554733</v>
      </c>
      <c r="N80" s="40">
        <f t="shared" si="102"/>
        <v>3.6890726728840399</v>
      </c>
      <c r="O80" s="143">
        <f t="shared" si="103"/>
        <v>1.8933333333333333</v>
      </c>
      <c r="P80" s="52">
        <f t="shared" si="104"/>
        <v>-0.48677255743699815</v>
      </c>
    </row>
    <row r="81" spans="1:16" ht="20.100000000000001" customHeight="1" x14ac:dyDescent="0.25">
      <c r="A81" s="38" t="s">
        <v>182</v>
      </c>
      <c r="B81" s="19">
        <v>58.290000000000006</v>
      </c>
      <c r="C81" s="140">
        <v>12.399999999999999</v>
      </c>
      <c r="D81" s="247">
        <f t="shared" si="69"/>
        <v>1.5092317132848122E-2</v>
      </c>
      <c r="E81" s="215">
        <f t="shared" si="70"/>
        <v>2.6532747615797257E-3</v>
      </c>
      <c r="F81" s="52">
        <f t="shared" si="71"/>
        <v>-0.78727054383256134</v>
      </c>
      <c r="H81" s="19">
        <v>48.152000000000001</v>
      </c>
      <c r="I81" s="140">
        <v>9.5549999999999997</v>
      </c>
      <c r="J81" s="214">
        <f t="shared" si="72"/>
        <v>2.2589582858338474E-2</v>
      </c>
      <c r="K81" s="215">
        <f t="shared" si="73"/>
        <v>3.5543476683962882E-3</v>
      </c>
      <c r="L81" s="52">
        <f t="shared" ref="L81:L82" si="108">(I81-H81)/H81</f>
        <v>-0.80156587473002161</v>
      </c>
      <c r="N81" s="40">
        <f t="shared" ref="N81:N82" si="109">(H81/B81)*10</f>
        <v>8.260765139818151</v>
      </c>
      <c r="O81" s="143">
        <f t="shared" ref="O81:O82" si="110">(I81/C81)*10</f>
        <v>7.705645161290323</v>
      </c>
      <c r="P81" s="52">
        <f t="shared" ref="P81:P82" si="111">(O81-N81)/N81</f>
        <v>-6.7199583710722488E-2</v>
      </c>
    </row>
    <row r="82" spans="1:16" ht="20.100000000000001" customHeight="1" x14ac:dyDescent="0.25">
      <c r="A82" s="38" t="s">
        <v>201</v>
      </c>
      <c r="B82" s="19">
        <v>26.880000000000003</v>
      </c>
      <c r="C82" s="140">
        <v>21.71</v>
      </c>
      <c r="D82" s="247">
        <f t="shared" si="69"/>
        <v>6.9597098049572403E-3</v>
      </c>
      <c r="E82" s="215">
        <f t="shared" si="70"/>
        <v>4.6453705704754718E-3</v>
      </c>
      <c r="F82" s="52">
        <f t="shared" si="71"/>
        <v>-0.19233630952380956</v>
      </c>
      <c r="H82" s="19">
        <v>11.046000000000001</v>
      </c>
      <c r="I82" s="140">
        <v>8.0820000000000007</v>
      </c>
      <c r="J82" s="214">
        <f t="shared" si="72"/>
        <v>5.1820180315086967E-3</v>
      </c>
      <c r="K82" s="215">
        <f t="shared" si="73"/>
        <v>3.0064089854504247E-3</v>
      </c>
      <c r="L82" s="52">
        <f t="shared" si="108"/>
        <v>-0.26833242802824553</v>
      </c>
      <c r="N82" s="40">
        <f t="shared" si="109"/>
        <v>4.109375</v>
      </c>
      <c r="O82" s="143">
        <f t="shared" si="110"/>
        <v>3.7227084292952557</v>
      </c>
      <c r="P82" s="52">
        <f t="shared" si="111"/>
        <v>-9.4093766255146899E-2</v>
      </c>
    </row>
    <row r="83" spans="1:16" ht="20.100000000000001" customHeight="1" thickBot="1" x14ac:dyDescent="0.3">
      <c r="A83" s="8" t="s">
        <v>17</v>
      </c>
      <c r="B83" s="19">
        <f>B84-SUM(B62:B82)</f>
        <v>272.31999999999925</v>
      </c>
      <c r="C83" s="140">
        <f>C84-SUM(C62:C82)</f>
        <v>154.36999999999989</v>
      </c>
      <c r="D83" s="247">
        <f t="shared" si="69"/>
        <v>7.0508488619268991E-2</v>
      </c>
      <c r="E83" s="215">
        <f t="shared" si="70"/>
        <v>3.3031131043956614E-2</v>
      </c>
      <c r="F83" s="52">
        <f t="shared" si="71"/>
        <v>-0.43313014101057462</v>
      </c>
      <c r="H83" s="19">
        <f>H84-SUM(H62:H82)</f>
        <v>127.12700000000018</v>
      </c>
      <c r="I83" s="140">
        <f>I84-SUM(I62:I82)</f>
        <v>69.064000000000306</v>
      </c>
      <c r="J83" s="214">
        <f t="shared" si="72"/>
        <v>5.9639182173783001E-2</v>
      </c>
      <c r="K83" s="215">
        <f t="shared" si="73"/>
        <v>2.569099606176058E-2</v>
      </c>
      <c r="L83" s="52">
        <f t="shared" ref="L83" si="112">(I83-H83)/H83</f>
        <v>-0.4567322441338173</v>
      </c>
      <c r="N83" s="40">
        <f t="shared" ref="N83:O84" si="113">(H83/B83)*10</f>
        <v>4.6682946533490206</v>
      </c>
      <c r="O83" s="143">
        <f t="shared" ref="O83" si="114">(I83/C83)*10</f>
        <v>4.4739262810131732</v>
      </c>
      <c r="P83" s="52">
        <f t="shared" ref="P83" si="115">(O83-N83)/N83</f>
        <v>-4.1635840658945572E-2</v>
      </c>
    </row>
    <row r="84" spans="1:16" ht="26.25" customHeight="1" thickBot="1" x14ac:dyDescent="0.3">
      <c r="A84" s="12" t="s">
        <v>18</v>
      </c>
      <c r="B84" s="17">
        <v>3862.23</v>
      </c>
      <c r="C84" s="145">
        <v>4673.4699999999993</v>
      </c>
      <c r="D84" s="243">
        <f>SUM(D62:D83)</f>
        <v>0.99999999999999967</v>
      </c>
      <c r="E84" s="244">
        <f>SUM(E62:E83)</f>
        <v>1.0000000000000002</v>
      </c>
      <c r="F84" s="57">
        <f>(C84-B84)/B84</f>
        <v>0.21004445618205009</v>
      </c>
      <c r="G84" s="1"/>
      <c r="H84" s="17">
        <v>2131.6019999999999</v>
      </c>
      <c r="I84" s="145">
        <v>2688.2569999999996</v>
      </c>
      <c r="J84" s="255">
        <f t="shared" si="72"/>
        <v>1</v>
      </c>
      <c r="K84" s="244">
        <f t="shared" si="73"/>
        <v>1</v>
      </c>
      <c r="L84" s="57">
        <f>(I84-H84)/H84</f>
        <v>0.26114396589982547</v>
      </c>
      <c r="M84" s="1"/>
      <c r="N84" s="37">
        <f t="shared" si="113"/>
        <v>5.5190964805306777</v>
      </c>
      <c r="O84" s="150">
        <f t="shared" si="113"/>
        <v>5.7521648796290545</v>
      </c>
      <c r="P84" s="57">
        <f>(O84-N84)/N84</f>
        <v>4.2229448229534595E-2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163</v>
      </c>
      <c r="E4" s="352"/>
      <c r="F4" s="358" t="str">
        <f>D4</f>
        <v>jan-abr</v>
      </c>
      <c r="G4" s="352"/>
      <c r="H4" s="131" t="s">
        <v>151</v>
      </c>
      <c r="J4" s="347" t="str">
        <f>D4</f>
        <v>jan-abr</v>
      </c>
      <c r="K4" s="352"/>
      <c r="L4" s="353" t="str">
        <f>D4</f>
        <v>jan-abr</v>
      </c>
      <c r="M4" s="354"/>
      <c r="N4" s="131" t="str">
        <f>H4</f>
        <v>2024/2023</v>
      </c>
      <c r="P4" s="347" t="str">
        <f>D4</f>
        <v>jan-abr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122437.09999999992</v>
      </c>
      <c r="E6" s="147">
        <v>128538.59000000003</v>
      </c>
      <c r="F6" s="247">
        <f>D6/D8</f>
        <v>0.77636731134664472</v>
      </c>
      <c r="G6" s="246">
        <f>E6/E8</f>
        <v>0.79710833902665756</v>
      </c>
      <c r="H6" s="165">
        <f>(E6-D6)/D6</f>
        <v>4.9833669696522635E-2</v>
      </c>
      <c r="I6" s="1"/>
      <c r="J6" s="115">
        <v>54025.254000000008</v>
      </c>
      <c r="K6" s="147">
        <v>57756.796000000031</v>
      </c>
      <c r="L6" s="247">
        <f>J6/J8</f>
        <v>0.65191607641740612</v>
      </c>
      <c r="M6" s="246">
        <f>K6/K8</f>
        <v>0.68040970240308107</v>
      </c>
      <c r="N6" s="165">
        <f>(K6-J6)/J6</f>
        <v>6.9070327739690449E-2</v>
      </c>
      <c r="P6" s="27">
        <f t="shared" ref="P6:Q8" si="0">(J6/D6)*10</f>
        <v>4.4124904951195383</v>
      </c>
      <c r="Q6" s="152">
        <f t="shared" si="0"/>
        <v>4.493342894145643</v>
      </c>
      <c r="R6" s="165">
        <f>(Q6-P6)/P6</f>
        <v>1.8323529334631324E-2</v>
      </c>
    </row>
    <row r="7" spans="1:18" ht="24" customHeight="1" thickBot="1" x14ac:dyDescent="0.3">
      <c r="A7" s="161" t="s">
        <v>21</v>
      </c>
      <c r="B7" s="1"/>
      <c r="C7" s="1"/>
      <c r="D7" s="117">
        <v>35268.020000000011</v>
      </c>
      <c r="E7" s="140">
        <v>32717.520000000004</v>
      </c>
      <c r="F7" s="247">
        <f>D7/D8</f>
        <v>0.22363268865335523</v>
      </c>
      <c r="G7" s="215">
        <f>E7/E8</f>
        <v>0.20289166097334232</v>
      </c>
      <c r="H7" s="55">
        <f t="shared" ref="H7:H8" si="1">(E7-D7)/D7</f>
        <v>-7.2317640740818631E-2</v>
      </c>
      <c r="J7" s="196">
        <v>28846.232000000004</v>
      </c>
      <c r="K7" s="142">
        <v>27128.525000000012</v>
      </c>
      <c r="L7" s="247">
        <f>J7/J8</f>
        <v>0.34808392358259393</v>
      </c>
      <c r="M7" s="215">
        <f>K7/K8</f>
        <v>0.31959029759691904</v>
      </c>
      <c r="N7" s="102">
        <f t="shared" ref="N7:N8" si="2">(K7-J7)/J7</f>
        <v>-5.9547014667287949E-2</v>
      </c>
      <c r="P7" s="27">
        <f t="shared" si="0"/>
        <v>8.1791470005971405</v>
      </c>
      <c r="Q7" s="152">
        <f t="shared" si="0"/>
        <v>8.2917424670329574</v>
      </c>
      <c r="R7" s="102">
        <f t="shared" ref="R7:R8" si="3">(Q7-P7)/P7</f>
        <v>1.3766162465058584E-2</v>
      </c>
    </row>
    <row r="8" spans="1:18" ht="26.25" customHeight="1" thickBot="1" x14ac:dyDescent="0.3">
      <c r="A8" s="12" t="s">
        <v>12</v>
      </c>
      <c r="B8" s="162"/>
      <c r="C8" s="162"/>
      <c r="D8" s="163">
        <v>157705.11999999994</v>
      </c>
      <c r="E8" s="145">
        <v>161256.11000000004</v>
      </c>
      <c r="F8" s="243">
        <f>SUM(F6:F7)</f>
        <v>1</v>
      </c>
      <c r="G8" s="244">
        <f>SUM(G6:G7)</f>
        <v>0.99999999999999989</v>
      </c>
      <c r="H8" s="164">
        <f t="shared" si="1"/>
        <v>2.2516643720889396E-2</v>
      </c>
      <c r="I8" s="1"/>
      <c r="J8" s="17">
        <v>82871.486000000004</v>
      </c>
      <c r="K8" s="145">
        <v>84885.32100000004</v>
      </c>
      <c r="L8" s="243">
        <f>SUM(L6:L7)</f>
        <v>1</v>
      </c>
      <c r="M8" s="244">
        <f>SUM(M6:M7)</f>
        <v>1</v>
      </c>
      <c r="N8" s="164">
        <f t="shared" si="2"/>
        <v>2.4300698553903516E-2</v>
      </c>
      <c r="O8" s="1"/>
      <c r="P8" s="29">
        <f t="shared" si="0"/>
        <v>5.2548380166731459</v>
      </c>
      <c r="Q8" s="146">
        <f t="shared" si="0"/>
        <v>5.264006492529183</v>
      </c>
      <c r="R8" s="164">
        <f t="shared" si="3"/>
        <v>1.7447685022728206E-3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51433.5</v>
      </c>
      <c r="C7" s="147">
        <v>55885.140000000007</v>
      </c>
      <c r="D7" s="247">
        <f>B7/$B$33</f>
        <v>0.32613716029004003</v>
      </c>
      <c r="E7" s="246">
        <f>C7/$C$33</f>
        <v>0.34656137990678321</v>
      </c>
      <c r="F7" s="52">
        <f>(C7-B7)/B7</f>
        <v>8.6551372160168116E-2</v>
      </c>
      <c r="H7" s="39">
        <v>21122.09</v>
      </c>
      <c r="I7" s="147">
        <v>22975.786999999997</v>
      </c>
      <c r="J7" s="247">
        <f>H7/$H$33</f>
        <v>0.25487765478224933</v>
      </c>
      <c r="K7" s="246">
        <f>I7/$I$33</f>
        <v>0.27066855292919245</v>
      </c>
      <c r="L7" s="52">
        <f>(I7-H7)/H7</f>
        <v>8.7761059629989105E-2</v>
      </c>
      <c r="N7" s="27">
        <f t="shared" ref="N7:N33" si="0">(H7/B7)*10</f>
        <v>4.1066794987702568</v>
      </c>
      <c r="O7" s="151">
        <f t="shared" ref="O7:O33" si="1">(I7/C7)*10</f>
        <v>4.11125157778973</v>
      </c>
      <c r="P7" s="61">
        <f>(O7-N7)/N7</f>
        <v>1.1133274512516291E-3</v>
      </c>
    </row>
    <row r="8" spans="1:16" ht="20.100000000000001" customHeight="1" x14ac:dyDescent="0.25">
      <c r="A8" s="8" t="s">
        <v>167</v>
      </c>
      <c r="B8" s="19">
        <v>10691.02</v>
      </c>
      <c r="C8" s="140">
        <v>8980.14</v>
      </c>
      <c r="D8" s="247">
        <f t="shared" ref="D8:D32" si="2">B8/$B$33</f>
        <v>6.7791204242449457E-2</v>
      </c>
      <c r="E8" s="215">
        <f t="shared" ref="E8:E32" si="3">C8/$C$33</f>
        <v>5.5688680571545489E-2</v>
      </c>
      <c r="F8" s="52">
        <f t="shared" ref="F8:F33" si="4">(C8-B8)/B8</f>
        <v>-0.16002963234565093</v>
      </c>
      <c r="H8" s="19">
        <v>11015.926000000001</v>
      </c>
      <c r="I8" s="140">
        <v>9508.9330000000009</v>
      </c>
      <c r="J8" s="247">
        <f t="shared" ref="J8:J32" si="5">H8/$H$33</f>
        <v>0.1329278203120432</v>
      </c>
      <c r="K8" s="215">
        <f t="shared" ref="K8:K32" si="6">I8/$I$33</f>
        <v>0.11202093469140559</v>
      </c>
      <c r="L8" s="52">
        <f t="shared" ref="L8:L33" si="7">(I8-H8)/H8</f>
        <v>-0.13680130022659923</v>
      </c>
      <c r="M8" s="1"/>
      <c r="N8" s="27">
        <f t="shared" si="0"/>
        <v>10.303905520708035</v>
      </c>
      <c r="O8" s="152">
        <f t="shared" si="1"/>
        <v>10.588847167193387</v>
      </c>
      <c r="P8" s="52">
        <f t="shared" ref="P8:P71" si="8">(O8-N8)/N8</f>
        <v>2.7653751862601748E-2</v>
      </c>
    </row>
    <row r="9" spans="1:16" ht="20.100000000000001" customHeight="1" x14ac:dyDescent="0.25">
      <c r="A9" s="8" t="s">
        <v>175</v>
      </c>
      <c r="B9" s="19">
        <v>17800.68</v>
      </c>
      <c r="C9" s="140">
        <v>21478.71</v>
      </c>
      <c r="D9" s="247">
        <f t="shared" si="2"/>
        <v>0.11287319016655896</v>
      </c>
      <c r="E9" s="215">
        <f t="shared" si="3"/>
        <v>0.13319625532328669</v>
      </c>
      <c r="F9" s="52">
        <f t="shared" si="4"/>
        <v>0.20662300541327627</v>
      </c>
      <c r="H9" s="19">
        <v>7559.6189999999997</v>
      </c>
      <c r="I9" s="140">
        <v>9211.7109999999993</v>
      </c>
      <c r="J9" s="247">
        <f t="shared" si="5"/>
        <v>9.1220990051994508E-2</v>
      </c>
      <c r="K9" s="215">
        <f t="shared" si="6"/>
        <v>0.10851948124222795</v>
      </c>
      <c r="L9" s="52">
        <f t="shared" si="7"/>
        <v>0.21854170163866721</v>
      </c>
      <c r="N9" s="27">
        <f t="shared" si="0"/>
        <v>4.2468147284261049</v>
      </c>
      <c r="O9" s="152">
        <f t="shared" si="1"/>
        <v>4.2887636175543129</v>
      </c>
      <c r="P9" s="52">
        <f t="shared" si="8"/>
        <v>9.8777299719299393E-3</v>
      </c>
    </row>
    <row r="10" spans="1:16" ht="20.100000000000001" customHeight="1" x14ac:dyDescent="0.25">
      <c r="A10" s="8" t="s">
        <v>173</v>
      </c>
      <c r="B10" s="19">
        <v>23337.74</v>
      </c>
      <c r="C10" s="140">
        <v>20442.230000000003</v>
      </c>
      <c r="D10" s="247">
        <f t="shared" si="2"/>
        <v>0.14798340091938678</v>
      </c>
      <c r="E10" s="215">
        <f t="shared" si="3"/>
        <v>0.12676871592648495</v>
      </c>
      <c r="F10" s="52">
        <f t="shared" si="4"/>
        <v>-0.12406985423609991</v>
      </c>
      <c r="H10" s="19">
        <v>10082.567999999999</v>
      </c>
      <c r="I10" s="140">
        <v>9175.16</v>
      </c>
      <c r="J10" s="247">
        <f t="shared" si="5"/>
        <v>0.12166510444859167</v>
      </c>
      <c r="K10" s="215">
        <f t="shared" si="6"/>
        <v>0.10808888853704163</v>
      </c>
      <c r="L10" s="52">
        <f t="shared" si="7"/>
        <v>-8.9997706933392319E-2</v>
      </c>
      <c r="N10" s="27">
        <f t="shared" si="0"/>
        <v>4.3202846548123333</v>
      </c>
      <c r="O10" s="152">
        <f t="shared" si="1"/>
        <v>4.4883361551063654</v>
      </c>
      <c r="P10" s="52">
        <f t="shared" si="8"/>
        <v>3.8898247157589681E-2</v>
      </c>
    </row>
    <row r="11" spans="1:16" ht="20.100000000000001" customHeight="1" x14ac:dyDescent="0.25">
      <c r="A11" s="8" t="s">
        <v>169</v>
      </c>
      <c r="B11" s="19">
        <v>10788.490000000002</v>
      </c>
      <c r="C11" s="140">
        <v>8790.5299999999988</v>
      </c>
      <c r="D11" s="247">
        <f t="shared" si="2"/>
        <v>6.8409256465484458E-2</v>
      </c>
      <c r="E11" s="215">
        <f t="shared" si="3"/>
        <v>5.4512849156537396E-2</v>
      </c>
      <c r="F11" s="52">
        <f t="shared" si="4"/>
        <v>-0.18519366472972607</v>
      </c>
      <c r="H11" s="19">
        <v>6138.6169999999993</v>
      </c>
      <c r="I11" s="140">
        <v>4761.6459999999997</v>
      </c>
      <c r="J11" s="247">
        <f t="shared" si="5"/>
        <v>7.4073934187689136E-2</v>
      </c>
      <c r="K11" s="215">
        <f t="shared" si="6"/>
        <v>5.6095046162339415E-2</v>
      </c>
      <c r="L11" s="52">
        <f t="shared" si="7"/>
        <v>-0.22431290305291887</v>
      </c>
      <c r="N11" s="27">
        <f t="shared" si="0"/>
        <v>5.689968661045242</v>
      </c>
      <c r="O11" s="152">
        <f t="shared" si="1"/>
        <v>5.4167905689418046</v>
      </c>
      <c r="P11" s="52">
        <f t="shared" si="8"/>
        <v>-4.8010473936996145E-2</v>
      </c>
    </row>
    <row r="12" spans="1:16" ht="20.100000000000001" customHeight="1" x14ac:dyDescent="0.25">
      <c r="A12" s="8" t="s">
        <v>180</v>
      </c>
      <c r="B12" s="19">
        <v>4275.4800000000005</v>
      </c>
      <c r="C12" s="140">
        <v>6544.39</v>
      </c>
      <c r="D12" s="247">
        <f t="shared" si="2"/>
        <v>2.7110597297031323E-2</v>
      </c>
      <c r="E12" s="215">
        <f t="shared" si="3"/>
        <v>4.0583826560122292E-2</v>
      </c>
      <c r="F12" s="52">
        <f t="shared" si="4"/>
        <v>0.53067959620908056</v>
      </c>
      <c r="H12" s="19">
        <v>3003.877</v>
      </c>
      <c r="I12" s="140">
        <v>4340.7119999999995</v>
      </c>
      <c r="J12" s="247">
        <f t="shared" si="5"/>
        <v>3.6247413253818098E-2</v>
      </c>
      <c r="K12" s="215">
        <f t="shared" si="6"/>
        <v>5.1136191144285109E-2</v>
      </c>
      <c r="L12" s="52">
        <f t="shared" si="7"/>
        <v>0.44503653112294533</v>
      </c>
      <c r="N12" s="27">
        <f t="shared" si="0"/>
        <v>7.0258240010478348</v>
      </c>
      <c r="O12" s="152">
        <f t="shared" si="1"/>
        <v>6.6327220718814122</v>
      </c>
      <c r="P12" s="52">
        <f t="shared" si="8"/>
        <v>-5.5951007185462545E-2</v>
      </c>
    </row>
    <row r="13" spans="1:16" ht="20.100000000000001" customHeight="1" x14ac:dyDescent="0.25">
      <c r="A13" s="8" t="s">
        <v>171</v>
      </c>
      <c r="B13" s="19">
        <v>11954.78</v>
      </c>
      <c r="C13" s="140">
        <v>8920.25</v>
      </c>
      <c r="D13" s="247">
        <f t="shared" si="2"/>
        <v>7.5804640965366252E-2</v>
      </c>
      <c r="E13" s="215">
        <f t="shared" si="3"/>
        <v>5.5317283791603319E-2</v>
      </c>
      <c r="F13" s="52">
        <f t="shared" si="4"/>
        <v>-0.25383403124106008</v>
      </c>
      <c r="H13" s="19">
        <v>5358.2760000000007</v>
      </c>
      <c r="I13" s="140">
        <v>4105.8710000000001</v>
      </c>
      <c r="J13" s="247">
        <f t="shared" si="5"/>
        <v>6.4657655589764648E-2</v>
      </c>
      <c r="K13" s="215">
        <f t="shared" si="6"/>
        <v>4.8369623294468068E-2</v>
      </c>
      <c r="L13" s="52">
        <f t="shared" si="7"/>
        <v>-0.23373282749899416</v>
      </c>
      <c r="N13" s="27">
        <f t="shared" si="0"/>
        <v>4.4821201226622325</v>
      </c>
      <c r="O13" s="152">
        <f t="shared" si="1"/>
        <v>4.6028653905439869</v>
      </c>
      <c r="P13" s="52">
        <f t="shared" si="8"/>
        <v>2.6939319914977135E-2</v>
      </c>
    </row>
    <row r="14" spans="1:16" ht="20.100000000000001" customHeight="1" x14ac:dyDescent="0.25">
      <c r="A14" s="8" t="s">
        <v>170</v>
      </c>
      <c r="B14" s="19">
        <v>2639</v>
      </c>
      <c r="C14" s="140">
        <v>2675.0299999999997</v>
      </c>
      <c r="D14" s="247">
        <f t="shared" si="2"/>
        <v>1.6733762353435322E-2</v>
      </c>
      <c r="E14" s="215">
        <f t="shared" si="3"/>
        <v>1.6588704762876896E-2</v>
      </c>
      <c r="F14" s="52">
        <f t="shared" si="4"/>
        <v>1.3652898825312522E-2</v>
      </c>
      <c r="H14" s="19">
        <v>2290.3339999999998</v>
      </c>
      <c r="I14" s="140">
        <v>2426.1559999999999</v>
      </c>
      <c r="J14" s="247">
        <f t="shared" si="5"/>
        <v>2.763717788287277E-2</v>
      </c>
      <c r="K14" s="215">
        <f t="shared" si="6"/>
        <v>2.8581573014255311E-2</v>
      </c>
      <c r="L14" s="52">
        <f t="shared" si="7"/>
        <v>5.930226770418643E-2</v>
      </c>
      <c r="N14" s="27">
        <f t="shared" si="0"/>
        <v>8.6787949981053423</v>
      </c>
      <c r="O14" s="152">
        <f t="shared" si="1"/>
        <v>9.0696403404821631</v>
      </c>
      <c r="P14" s="52">
        <f t="shared" si="8"/>
        <v>4.5034517172274004E-2</v>
      </c>
    </row>
    <row r="15" spans="1:16" ht="20.100000000000001" customHeight="1" x14ac:dyDescent="0.25">
      <c r="A15" s="8" t="s">
        <v>178</v>
      </c>
      <c r="B15" s="19">
        <v>3556.2099999999996</v>
      </c>
      <c r="C15" s="140">
        <v>3525.62</v>
      </c>
      <c r="D15" s="247">
        <f t="shared" si="2"/>
        <v>2.2549743470598797E-2</v>
      </c>
      <c r="E15" s="215">
        <f t="shared" si="3"/>
        <v>2.1863481637998092E-2</v>
      </c>
      <c r="F15" s="52">
        <f t="shared" si="4"/>
        <v>-8.6018542212073223E-3</v>
      </c>
      <c r="H15" s="19">
        <v>1645.6569999999999</v>
      </c>
      <c r="I15" s="140">
        <v>1922.6949999999999</v>
      </c>
      <c r="J15" s="247">
        <f t="shared" si="5"/>
        <v>1.9857940039834696E-2</v>
      </c>
      <c r="K15" s="215">
        <f t="shared" si="6"/>
        <v>2.2650500432224316E-2</v>
      </c>
      <c r="L15" s="52">
        <f t="shared" si="7"/>
        <v>0.16834492242308088</v>
      </c>
      <c r="N15" s="27">
        <f t="shared" si="0"/>
        <v>4.6275585525039302</v>
      </c>
      <c r="O15" s="152">
        <f t="shared" si="1"/>
        <v>5.4534947044775102</v>
      </c>
      <c r="P15" s="52">
        <f t="shared" si="8"/>
        <v>0.17848205324742425</v>
      </c>
    </row>
    <row r="16" spans="1:16" ht="20.100000000000001" customHeight="1" x14ac:dyDescent="0.25">
      <c r="A16" s="8" t="s">
        <v>184</v>
      </c>
      <c r="B16" s="19">
        <v>604.54999999999995</v>
      </c>
      <c r="C16" s="140">
        <v>583.99</v>
      </c>
      <c r="D16" s="247">
        <f t="shared" si="2"/>
        <v>3.8334202465969396E-3</v>
      </c>
      <c r="E16" s="215">
        <f t="shared" si="3"/>
        <v>3.6215061866493006E-3</v>
      </c>
      <c r="F16" s="52">
        <f t="shared" si="4"/>
        <v>-3.4008766851376972E-2</v>
      </c>
      <c r="H16" s="19">
        <v>1739.1130000000001</v>
      </c>
      <c r="I16" s="140">
        <v>1758.5140000000001</v>
      </c>
      <c r="J16" s="247">
        <f t="shared" si="5"/>
        <v>2.09856620647541E-2</v>
      </c>
      <c r="K16" s="215">
        <f t="shared" si="6"/>
        <v>2.0716349767941619E-2</v>
      </c>
      <c r="L16" s="52">
        <f t="shared" si="7"/>
        <v>1.1155686835760566E-2</v>
      </c>
      <c r="N16" s="27">
        <f t="shared" si="0"/>
        <v>28.767066413034492</v>
      </c>
      <c r="O16" s="152">
        <f t="shared" si="1"/>
        <v>30.112056713299889</v>
      </c>
      <c r="P16" s="52">
        <f t="shared" si="8"/>
        <v>4.675451716049768E-2</v>
      </c>
    </row>
    <row r="17" spans="1:16" ht="20.100000000000001" customHeight="1" x14ac:dyDescent="0.25">
      <c r="A17" s="8" t="s">
        <v>177</v>
      </c>
      <c r="B17" s="19">
        <v>2297.94</v>
      </c>
      <c r="C17" s="140">
        <v>2250.9499999999998</v>
      </c>
      <c r="D17" s="247">
        <f t="shared" si="2"/>
        <v>1.4571118553411583E-2</v>
      </c>
      <c r="E17" s="215">
        <f t="shared" si="3"/>
        <v>1.3958850923540203E-2</v>
      </c>
      <c r="F17" s="52">
        <f t="shared" si="4"/>
        <v>-2.044874974977599E-2</v>
      </c>
      <c r="H17" s="19">
        <v>1338.798</v>
      </c>
      <c r="I17" s="140">
        <v>1430.623</v>
      </c>
      <c r="J17" s="247">
        <f t="shared" si="5"/>
        <v>1.6155110335538094E-2</v>
      </c>
      <c r="K17" s="215">
        <f t="shared" si="6"/>
        <v>1.6853597101906464E-2</v>
      </c>
      <c r="L17" s="52">
        <f t="shared" si="7"/>
        <v>6.8587643542939294E-2</v>
      </c>
      <c r="N17" s="27">
        <f t="shared" si="0"/>
        <v>5.8260790098958193</v>
      </c>
      <c r="O17" s="152">
        <f t="shared" si="1"/>
        <v>6.3556409515982146</v>
      </c>
      <c r="P17" s="52">
        <f t="shared" si="8"/>
        <v>9.0895084121398628E-2</v>
      </c>
    </row>
    <row r="18" spans="1:16" ht="20.100000000000001" customHeight="1" x14ac:dyDescent="0.25">
      <c r="A18" s="8" t="s">
        <v>185</v>
      </c>
      <c r="B18" s="19">
        <v>2215.75</v>
      </c>
      <c r="C18" s="140">
        <v>2425.9</v>
      </c>
      <c r="D18" s="247">
        <f t="shared" si="2"/>
        <v>1.4049956019183144E-2</v>
      </c>
      <c r="E18" s="215">
        <f t="shared" si="3"/>
        <v>1.504377105462857E-2</v>
      </c>
      <c r="F18" s="52">
        <f t="shared" si="4"/>
        <v>9.4843732370529205E-2</v>
      </c>
      <c r="H18" s="19">
        <v>1120.317</v>
      </c>
      <c r="I18" s="140">
        <v>1294.827</v>
      </c>
      <c r="J18" s="247">
        <f t="shared" si="5"/>
        <v>1.3518727056493235E-2</v>
      </c>
      <c r="K18" s="215">
        <f t="shared" si="6"/>
        <v>1.5253838764419585E-2</v>
      </c>
      <c r="L18" s="52">
        <f t="shared" si="7"/>
        <v>0.15576841197625313</v>
      </c>
      <c r="N18" s="27">
        <f t="shared" si="0"/>
        <v>5.0561525442852311</v>
      </c>
      <c r="O18" s="152">
        <f t="shared" si="1"/>
        <v>5.3375118512716924</v>
      </c>
      <c r="P18" s="52">
        <f t="shared" si="8"/>
        <v>5.5646918189695554E-2</v>
      </c>
    </row>
    <row r="19" spans="1:16" ht="20.100000000000001" customHeight="1" x14ac:dyDescent="0.25">
      <c r="A19" s="8" t="s">
        <v>201</v>
      </c>
      <c r="B19" s="19">
        <v>1378.38</v>
      </c>
      <c r="C19" s="140">
        <v>1295.2399999999998</v>
      </c>
      <c r="D19" s="247">
        <f t="shared" si="2"/>
        <v>8.7402362079303467E-3</v>
      </c>
      <c r="E19" s="215">
        <f t="shared" si="3"/>
        <v>8.0321917724543897E-3</v>
      </c>
      <c r="F19" s="52">
        <f t="shared" si="4"/>
        <v>-6.0317183940568148E-2</v>
      </c>
      <c r="H19" s="19">
        <v>1213.067</v>
      </c>
      <c r="I19" s="140">
        <v>1226.4270000000001</v>
      </c>
      <c r="J19" s="247">
        <f t="shared" si="5"/>
        <v>1.4637929866492323E-2</v>
      </c>
      <c r="K19" s="215">
        <f t="shared" si="6"/>
        <v>1.44480457345505E-2</v>
      </c>
      <c r="L19" s="52">
        <f t="shared" si="7"/>
        <v>1.1013406514232212E-2</v>
      </c>
      <c r="N19" s="27">
        <f t="shared" si="0"/>
        <v>8.8006718031312108</v>
      </c>
      <c r="O19" s="152">
        <f t="shared" si="1"/>
        <v>9.4687239430530283</v>
      </c>
      <c r="P19" s="52">
        <f t="shared" si="8"/>
        <v>7.590922089426512E-2</v>
      </c>
    </row>
    <row r="20" spans="1:16" ht="20.100000000000001" customHeight="1" x14ac:dyDescent="0.25">
      <c r="A20" s="8" t="s">
        <v>174</v>
      </c>
      <c r="B20" s="19">
        <v>2553.09</v>
      </c>
      <c r="C20" s="140">
        <v>2922.06</v>
      </c>
      <c r="D20" s="247">
        <f t="shared" si="2"/>
        <v>1.618901149182728E-2</v>
      </c>
      <c r="E20" s="215">
        <f t="shared" si="3"/>
        <v>1.8120615708762916E-2</v>
      </c>
      <c r="F20" s="52">
        <f t="shared" si="4"/>
        <v>0.14451899463003645</v>
      </c>
      <c r="H20" s="19">
        <v>926.69799999999998</v>
      </c>
      <c r="I20" s="140">
        <v>1041.5309999999999</v>
      </c>
      <c r="J20" s="247">
        <f t="shared" si="5"/>
        <v>1.1182350464911421E-2</v>
      </c>
      <c r="K20" s="215">
        <f t="shared" si="6"/>
        <v>1.2269859944335956E-2</v>
      </c>
      <c r="L20" s="52">
        <f t="shared" si="7"/>
        <v>0.1239163136210502</v>
      </c>
      <c r="N20" s="27">
        <f t="shared" si="0"/>
        <v>3.6297114476967125</v>
      </c>
      <c r="O20" s="152">
        <f t="shared" si="1"/>
        <v>3.5643723948173549</v>
      </c>
      <c r="P20" s="52">
        <f t="shared" si="8"/>
        <v>-1.8001170016095761E-2</v>
      </c>
    </row>
    <row r="21" spans="1:16" ht="20.100000000000001" customHeight="1" x14ac:dyDescent="0.25">
      <c r="A21" s="8" t="s">
        <v>168</v>
      </c>
      <c r="B21" s="19">
        <v>1258.3599999999999</v>
      </c>
      <c r="C21" s="140">
        <v>1884.7599999999998</v>
      </c>
      <c r="D21" s="247">
        <f t="shared" si="2"/>
        <v>7.9791956025270453E-3</v>
      </c>
      <c r="E21" s="215">
        <f t="shared" si="3"/>
        <v>1.1687991233324433E-2</v>
      </c>
      <c r="F21" s="52">
        <f t="shared" si="4"/>
        <v>0.49779077529482813</v>
      </c>
      <c r="H21" s="19">
        <v>629.12299999999993</v>
      </c>
      <c r="I21" s="140">
        <v>993.86500000000001</v>
      </c>
      <c r="J21" s="247">
        <f t="shared" si="5"/>
        <v>7.5915496435046441E-3</v>
      </c>
      <c r="K21" s="215">
        <f t="shared" si="6"/>
        <v>1.1708325871795901E-2</v>
      </c>
      <c r="L21" s="52">
        <f t="shared" si="7"/>
        <v>0.57976262193561534</v>
      </c>
      <c r="N21" s="27">
        <f t="shared" si="0"/>
        <v>4.9995470294669255</v>
      </c>
      <c r="O21" s="152">
        <f t="shared" si="1"/>
        <v>5.2731647530720096</v>
      </c>
      <c r="P21" s="52">
        <f t="shared" si="8"/>
        <v>5.4728502800834425E-2</v>
      </c>
    </row>
    <row r="22" spans="1:16" ht="20.100000000000001" customHeight="1" x14ac:dyDescent="0.25">
      <c r="A22" s="8" t="s">
        <v>186</v>
      </c>
      <c r="B22" s="19">
        <v>544.16</v>
      </c>
      <c r="C22" s="140">
        <v>1314.34</v>
      </c>
      <c r="D22" s="247">
        <f t="shared" si="2"/>
        <v>3.4504903835715669E-3</v>
      </c>
      <c r="E22" s="215">
        <f t="shared" si="3"/>
        <v>8.1506368967972764E-3</v>
      </c>
      <c r="F22" s="52">
        <f t="shared" si="4"/>
        <v>1.4153557777124375</v>
      </c>
      <c r="H22" s="19">
        <v>373.3</v>
      </c>
      <c r="I22" s="140">
        <v>695.88900000000012</v>
      </c>
      <c r="J22" s="247">
        <f t="shared" si="5"/>
        <v>4.5045650563089951E-3</v>
      </c>
      <c r="K22" s="215">
        <f t="shared" si="6"/>
        <v>8.1979898503299533E-3</v>
      </c>
      <c r="L22" s="52">
        <f t="shared" si="7"/>
        <v>0.86415483525314785</v>
      </c>
      <c r="N22" s="27">
        <f t="shared" si="0"/>
        <v>6.8601146721552482</v>
      </c>
      <c r="O22" s="152">
        <f t="shared" si="1"/>
        <v>5.2945889191533402</v>
      </c>
      <c r="P22" s="52">
        <f t="shared" si="8"/>
        <v>-0.2282069364461608</v>
      </c>
    </row>
    <row r="23" spans="1:16" ht="20.100000000000001" customHeight="1" x14ac:dyDescent="0.25">
      <c r="A23" s="8" t="s">
        <v>203</v>
      </c>
      <c r="B23" s="19">
        <v>268.24</v>
      </c>
      <c r="C23" s="140">
        <v>370.96000000000004</v>
      </c>
      <c r="D23" s="247">
        <f t="shared" si="2"/>
        <v>1.700895950619739E-3</v>
      </c>
      <c r="E23" s="215">
        <f t="shared" si="3"/>
        <v>2.3004399647244384E-3</v>
      </c>
      <c r="F23" s="52">
        <f t="shared" si="4"/>
        <v>0.38294065016403228</v>
      </c>
      <c r="H23" s="19">
        <v>452.31299999999999</v>
      </c>
      <c r="I23" s="140">
        <v>683.05000000000007</v>
      </c>
      <c r="J23" s="247">
        <f t="shared" si="5"/>
        <v>5.4580051816616407E-3</v>
      </c>
      <c r="K23" s="215">
        <f t="shared" si="6"/>
        <v>8.0467387288315727E-3</v>
      </c>
      <c r="L23" s="52">
        <f t="shared" si="7"/>
        <v>0.51012683694698158</v>
      </c>
      <c r="N23" s="27">
        <f t="shared" si="0"/>
        <v>16.862250223680284</v>
      </c>
      <c r="O23" s="152">
        <f t="shared" si="1"/>
        <v>18.413036445978005</v>
      </c>
      <c r="P23" s="52">
        <f t="shared" si="8"/>
        <v>9.1967928463064411E-2</v>
      </c>
    </row>
    <row r="24" spans="1:16" ht="20.100000000000001" customHeight="1" x14ac:dyDescent="0.25">
      <c r="A24" s="8" t="s">
        <v>172</v>
      </c>
      <c r="B24" s="19">
        <v>167.19</v>
      </c>
      <c r="C24" s="140">
        <v>1191.96</v>
      </c>
      <c r="D24" s="247">
        <f t="shared" si="2"/>
        <v>1.0601431329559877E-3</v>
      </c>
      <c r="E24" s="215">
        <f t="shared" si="3"/>
        <v>7.3917199168453233E-3</v>
      </c>
      <c r="F24" s="52">
        <f t="shared" si="4"/>
        <v>6.129373766373587</v>
      </c>
      <c r="H24" s="19">
        <v>59.866000000000007</v>
      </c>
      <c r="I24" s="140">
        <v>620.70699999999999</v>
      </c>
      <c r="J24" s="247">
        <f t="shared" si="5"/>
        <v>7.223956379881981E-4</v>
      </c>
      <c r="K24" s="215">
        <f t="shared" si="6"/>
        <v>7.312300792265366E-3</v>
      </c>
      <c r="L24" s="52">
        <f t="shared" si="7"/>
        <v>9.3682724751946012</v>
      </c>
      <c r="N24" s="27">
        <f t="shared" si="0"/>
        <v>3.5807165500328968</v>
      </c>
      <c r="O24" s="152">
        <f t="shared" si="1"/>
        <v>5.2074482365180046</v>
      </c>
      <c r="P24" s="52">
        <f t="shared" si="8"/>
        <v>0.45430339535536896</v>
      </c>
    </row>
    <row r="25" spans="1:16" ht="20.100000000000001" customHeight="1" x14ac:dyDescent="0.25">
      <c r="A25" s="8" t="s">
        <v>192</v>
      </c>
      <c r="B25" s="19">
        <v>366.44</v>
      </c>
      <c r="C25" s="140">
        <v>916.21</v>
      </c>
      <c r="D25" s="247">
        <f t="shared" si="2"/>
        <v>2.3235770658555665E-3</v>
      </c>
      <c r="E25" s="215">
        <f t="shared" si="3"/>
        <v>5.6817071923662317E-3</v>
      </c>
      <c r="F25" s="52">
        <f t="shared" si="4"/>
        <v>1.500300185569261</v>
      </c>
      <c r="H25" s="19">
        <v>264.536</v>
      </c>
      <c r="I25" s="140">
        <v>537.33999999999992</v>
      </c>
      <c r="J25" s="247">
        <f t="shared" si="5"/>
        <v>3.192123283513947E-3</v>
      </c>
      <c r="K25" s="215">
        <f t="shared" si="6"/>
        <v>6.3301875244130825E-3</v>
      </c>
      <c r="L25" s="52">
        <f t="shared" si="7"/>
        <v>1.0312547252547855</v>
      </c>
      <c r="N25" s="27">
        <f t="shared" si="0"/>
        <v>7.2190808863661173</v>
      </c>
      <c r="O25" s="152">
        <f t="shared" si="1"/>
        <v>5.8648126521212376</v>
      </c>
      <c r="P25" s="52">
        <f t="shared" si="8"/>
        <v>-0.18759565872194853</v>
      </c>
    </row>
    <row r="26" spans="1:16" ht="20.100000000000001" customHeight="1" x14ac:dyDescent="0.25">
      <c r="A26" s="8" t="s">
        <v>179</v>
      </c>
      <c r="B26" s="19">
        <v>671.53</v>
      </c>
      <c r="C26" s="140">
        <v>951.57999999999993</v>
      </c>
      <c r="D26" s="247">
        <f t="shared" si="2"/>
        <v>4.2581369583942486E-3</v>
      </c>
      <c r="E26" s="215">
        <f t="shared" si="3"/>
        <v>5.9010477184399408E-3</v>
      </c>
      <c r="F26" s="52">
        <f t="shared" si="4"/>
        <v>0.41703274611707586</v>
      </c>
      <c r="H26" s="19">
        <v>391.03399999999999</v>
      </c>
      <c r="I26" s="140">
        <v>496.37599999999998</v>
      </c>
      <c r="J26" s="247">
        <f t="shared" si="5"/>
        <v>4.7185590469561523E-3</v>
      </c>
      <c r="K26" s="215">
        <f t="shared" si="6"/>
        <v>5.8476070320803751E-3</v>
      </c>
      <c r="L26" s="52">
        <f t="shared" si="7"/>
        <v>0.26939345427763312</v>
      </c>
      <c r="N26" s="27">
        <f t="shared" si="0"/>
        <v>5.8230309889357148</v>
      </c>
      <c r="O26" s="152">
        <f t="shared" si="1"/>
        <v>5.2163349376825909</v>
      </c>
      <c r="P26" s="52">
        <f t="shared" si="8"/>
        <v>-0.10418904732018448</v>
      </c>
    </row>
    <row r="27" spans="1:16" ht="20.100000000000001" customHeight="1" x14ac:dyDescent="0.25">
      <c r="A27" s="8" t="s">
        <v>183</v>
      </c>
      <c r="B27" s="19">
        <v>814.13</v>
      </c>
      <c r="C27" s="140">
        <v>838.31999999999994</v>
      </c>
      <c r="D27" s="247">
        <f t="shared" si="2"/>
        <v>5.1623561746124667E-3</v>
      </c>
      <c r="E27" s="215">
        <f t="shared" si="3"/>
        <v>5.1986867350328628E-3</v>
      </c>
      <c r="F27" s="52">
        <f t="shared" si="4"/>
        <v>2.9712699446034344E-2</v>
      </c>
      <c r="H27" s="19">
        <v>449.71799999999996</v>
      </c>
      <c r="I27" s="140">
        <v>474.23800000000006</v>
      </c>
      <c r="J27" s="247">
        <f t="shared" si="5"/>
        <v>5.4266916367349816E-3</v>
      </c>
      <c r="K27" s="215">
        <f t="shared" si="6"/>
        <v>5.5868081125592965E-3</v>
      </c>
      <c r="L27" s="52">
        <f t="shared" si="7"/>
        <v>5.4523056671069645E-2</v>
      </c>
      <c r="N27" s="27">
        <f t="shared" ref="N27" si="9">(H27/B27)*10</f>
        <v>5.5239089580288159</v>
      </c>
      <c r="O27" s="152">
        <f t="shared" ref="O27" si="10">(I27/C27)*10</f>
        <v>5.6570044851607992</v>
      </c>
      <c r="P27" s="52">
        <f t="shared" ref="P27" si="11">(O27-N27)/N27</f>
        <v>2.4094446187157646E-2</v>
      </c>
    </row>
    <row r="28" spans="1:16" ht="20.100000000000001" customHeight="1" x14ac:dyDescent="0.25">
      <c r="A28" s="8" t="s">
        <v>193</v>
      </c>
      <c r="B28" s="19">
        <v>871.72</v>
      </c>
      <c r="C28" s="140">
        <v>803.59</v>
      </c>
      <c r="D28" s="247">
        <f t="shared" si="2"/>
        <v>5.5275313826209328E-3</v>
      </c>
      <c r="E28" s="215">
        <f t="shared" si="3"/>
        <v>4.983315050821952E-3</v>
      </c>
      <c r="F28" s="52">
        <f t="shared" si="4"/>
        <v>-7.815582985362271E-2</v>
      </c>
      <c r="H28" s="19">
        <v>444.15500000000003</v>
      </c>
      <c r="I28" s="140">
        <v>438.53799999999995</v>
      </c>
      <c r="J28" s="247">
        <f t="shared" si="5"/>
        <v>5.359563601888352E-3</v>
      </c>
      <c r="K28" s="215">
        <f t="shared" si="6"/>
        <v>5.1662406978469208E-3</v>
      </c>
      <c r="L28" s="52">
        <f t="shared" si="7"/>
        <v>-1.2646486024023315E-2</v>
      </c>
      <c r="N28" s="27">
        <f t="shared" si="0"/>
        <v>5.0951567016932042</v>
      </c>
      <c r="O28" s="152">
        <f t="shared" si="1"/>
        <v>5.4572356549981951</v>
      </c>
      <c r="P28" s="52">
        <f t="shared" si="8"/>
        <v>7.1063359677370874E-2</v>
      </c>
    </row>
    <row r="29" spans="1:16" ht="20.100000000000001" customHeight="1" x14ac:dyDescent="0.25">
      <c r="A29" s="8" t="s">
        <v>212</v>
      </c>
      <c r="B29" s="19">
        <v>641.39</v>
      </c>
      <c r="C29" s="140">
        <v>372.31</v>
      </c>
      <c r="D29" s="247">
        <f t="shared" si="2"/>
        <v>4.0670207790336798E-3</v>
      </c>
      <c r="E29" s="215">
        <f t="shared" si="3"/>
        <v>2.3088117405287781E-3</v>
      </c>
      <c r="F29" s="52">
        <f>(C29-B29)/B29</f>
        <v>-0.4195263412276462</v>
      </c>
      <c r="H29" s="19">
        <v>600.36900000000003</v>
      </c>
      <c r="I29" s="140">
        <v>409.17200000000003</v>
      </c>
      <c r="J29" s="247">
        <f t="shared" si="5"/>
        <v>7.2445786720899416E-3</v>
      </c>
      <c r="K29" s="215">
        <f t="shared" si="6"/>
        <v>4.8202916025964016E-3</v>
      </c>
      <c r="L29" s="52">
        <f>(I29-H29)/H29</f>
        <v>-0.3184658101933977</v>
      </c>
      <c r="N29" s="27">
        <f t="shared" si="0"/>
        <v>9.3604359282184006</v>
      </c>
      <c r="O29" s="152">
        <f t="shared" si="1"/>
        <v>10.990088904407617</v>
      </c>
      <c r="P29" s="52">
        <f>(O29-N29)/N29</f>
        <v>0.17410011549530399</v>
      </c>
    </row>
    <row r="30" spans="1:16" ht="20.100000000000001" customHeight="1" x14ac:dyDescent="0.25">
      <c r="A30" s="8" t="s">
        <v>182</v>
      </c>
      <c r="B30" s="19">
        <v>425.21999999999997</v>
      </c>
      <c r="C30" s="140">
        <v>430.80999999999995</v>
      </c>
      <c r="D30" s="247">
        <f t="shared" si="2"/>
        <v>2.6962980022462173E-3</v>
      </c>
      <c r="E30" s="215">
        <f t="shared" si="3"/>
        <v>2.6715886920501805E-3</v>
      </c>
      <c r="F30" s="52">
        <f t="shared" si="4"/>
        <v>1.314613611777427E-2</v>
      </c>
      <c r="H30" s="19">
        <v>368.185</v>
      </c>
      <c r="I30" s="140">
        <v>376.74099999999999</v>
      </c>
      <c r="J30" s="247">
        <f t="shared" si="5"/>
        <v>4.4428429822050029E-3</v>
      </c>
      <c r="K30" s="215">
        <f t="shared" si="6"/>
        <v>4.438234968799846E-3</v>
      </c>
      <c r="L30" s="52">
        <f t="shared" si="7"/>
        <v>2.3238317693550749E-2</v>
      </c>
      <c r="N30" s="27">
        <f t="shared" si="0"/>
        <v>8.6586943229387145</v>
      </c>
      <c r="O30" s="152">
        <f t="shared" si="1"/>
        <v>8.7449455676516337</v>
      </c>
      <c r="P30" s="52">
        <f t="shared" si="8"/>
        <v>9.9612298917195058E-3</v>
      </c>
    </row>
    <row r="31" spans="1:16" ht="20.100000000000001" customHeight="1" x14ac:dyDescent="0.25">
      <c r="A31" s="8" t="s">
        <v>200</v>
      </c>
      <c r="B31" s="19">
        <v>540.28</v>
      </c>
      <c r="C31" s="140">
        <v>599.99</v>
      </c>
      <c r="D31" s="247">
        <f t="shared" si="2"/>
        <v>3.4258875044767094E-3</v>
      </c>
      <c r="E31" s="215">
        <f t="shared" si="3"/>
        <v>3.7207272332192569E-3</v>
      </c>
      <c r="F31" s="52">
        <f t="shared" si="4"/>
        <v>0.11051676908269793</v>
      </c>
      <c r="H31" s="19">
        <v>293.75</v>
      </c>
      <c r="I31" s="140">
        <v>324.86700000000002</v>
      </c>
      <c r="J31" s="247">
        <f t="shared" si="5"/>
        <v>3.5446450181911798E-3</v>
      </c>
      <c r="K31" s="215">
        <f t="shared" si="6"/>
        <v>3.8271281320830484E-3</v>
      </c>
      <c r="L31" s="52">
        <f t="shared" si="7"/>
        <v>0.10593021276595752</v>
      </c>
      <c r="N31" s="27">
        <f t="shared" si="0"/>
        <v>5.4369956318945736</v>
      </c>
      <c r="O31" s="152">
        <f t="shared" si="1"/>
        <v>5.4145402423373721</v>
      </c>
      <c r="P31" s="52">
        <f t="shared" si="8"/>
        <v>-4.1301099131795154E-3</v>
      </c>
    </row>
    <row r="32" spans="1:16" ht="20.100000000000001" customHeight="1" thickBot="1" x14ac:dyDescent="0.3">
      <c r="A32" s="8" t="s">
        <v>17</v>
      </c>
      <c r="B32" s="19">
        <f>B33-SUM(B7:B31)</f>
        <v>5609.8500000000058</v>
      </c>
      <c r="C32" s="140">
        <f>C33-SUM(C7:C31)</f>
        <v>4861.1000000000058</v>
      </c>
      <c r="D32" s="247">
        <f t="shared" si="2"/>
        <v>3.5571768373785242E-2</v>
      </c>
      <c r="E32" s="215">
        <f t="shared" si="3"/>
        <v>3.0145214342575964E-2</v>
      </c>
      <c r="F32" s="52">
        <f t="shared" si="4"/>
        <v>-0.13347059190530927</v>
      </c>
      <c r="H32" s="19">
        <f>H33-SUM(H7:H31)</f>
        <v>3990.179999999993</v>
      </c>
      <c r="I32" s="140">
        <f>I33-SUM(I7:I31)</f>
        <v>3653.945000000007</v>
      </c>
      <c r="J32" s="247">
        <f t="shared" si="5"/>
        <v>4.8149009901909977E-2</v>
      </c>
      <c r="K32" s="215">
        <f t="shared" si="6"/>
        <v>4.304566392580416E-2</v>
      </c>
      <c r="L32" s="52">
        <f t="shared" si="7"/>
        <v>-8.4265622102257701E-2</v>
      </c>
      <c r="N32" s="27">
        <f t="shared" si="0"/>
        <v>7.1128105029546056</v>
      </c>
      <c r="O32" s="152">
        <f t="shared" si="1"/>
        <v>7.5167040381806638</v>
      </c>
      <c r="P32" s="52">
        <f t="shared" si="8"/>
        <v>5.6783958332403767E-2</v>
      </c>
    </row>
    <row r="33" spans="1:16" ht="26.25" customHeight="1" thickBot="1" x14ac:dyDescent="0.3">
      <c r="A33" s="12" t="s">
        <v>18</v>
      </c>
      <c r="B33" s="17">
        <v>157705.12</v>
      </c>
      <c r="C33" s="145">
        <v>161256.10999999996</v>
      </c>
      <c r="D33" s="243">
        <f>SUM(D7:D32)</f>
        <v>1</v>
      </c>
      <c r="E33" s="244">
        <f>SUM(E7:E32)</f>
        <v>1.0000000000000002</v>
      </c>
      <c r="F33" s="57">
        <f t="shared" si="4"/>
        <v>2.2516643720888463E-2</v>
      </c>
      <c r="G33" s="1"/>
      <c r="H33" s="17">
        <v>82871.485999999975</v>
      </c>
      <c r="I33" s="145">
        <v>84885.321000000011</v>
      </c>
      <c r="J33" s="243">
        <f>SUM(J7:J32)</f>
        <v>1.0000000000000002</v>
      </c>
      <c r="K33" s="244">
        <f>SUM(K7:K32)</f>
        <v>0.99999999999999978</v>
      </c>
      <c r="L33" s="57">
        <f t="shared" si="7"/>
        <v>2.4300698553903523E-2</v>
      </c>
      <c r="N33" s="29">
        <f t="shared" si="0"/>
        <v>5.2548380166731414</v>
      </c>
      <c r="O33" s="146">
        <f t="shared" si="1"/>
        <v>5.2640064925291838</v>
      </c>
      <c r="P33" s="57">
        <f t="shared" si="8"/>
        <v>1.7447685022738363E-3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51433.5</v>
      </c>
      <c r="C39" s="147">
        <v>55885.140000000007</v>
      </c>
      <c r="D39" s="247">
        <f t="shared" ref="D39:D61" si="12">B39/$B$62</f>
        <v>0.42008100485882133</v>
      </c>
      <c r="E39" s="246">
        <f t="shared" ref="E39:E61" si="13">C39/$C$62</f>
        <v>0.43477324591782129</v>
      </c>
      <c r="F39" s="52">
        <f>(C39-B39)/B39</f>
        <v>8.6551372160168116E-2</v>
      </c>
      <c r="H39" s="39">
        <v>21122.09</v>
      </c>
      <c r="I39" s="147">
        <v>22975.786999999997</v>
      </c>
      <c r="J39" s="247">
        <f t="shared" ref="J39:J61" si="14">H39/$H$62</f>
        <v>0.39096697259396501</v>
      </c>
      <c r="K39" s="246">
        <f t="shared" ref="K39:K61" si="15">I39/$I$62</f>
        <v>0.39780231230278079</v>
      </c>
      <c r="L39" s="52">
        <f>(I39-H39)/H39</f>
        <v>8.7761059629989105E-2</v>
      </c>
      <c r="N39" s="27">
        <f t="shared" ref="N39:N62" si="16">(H39/B39)*10</f>
        <v>4.1066794987702568</v>
      </c>
      <c r="O39" s="151">
        <f t="shared" ref="O39:O62" si="17">(I39/C39)*10</f>
        <v>4.11125157778973</v>
      </c>
      <c r="P39" s="61">
        <f t="shared" si="8"/>
        <v>1.1133274512516291E-3</v>
      </c>
    </row>
    <row r="40" spans="1:16" ht="20.100000000000001" customHeight="1" x14ac:dyDescent="0.25">
      <c r="A40" s="38" t="s">
        <v>175</v>
      </c>
      <c r="B40" s="19">
        <v>17800.68</v>
      </c>
      <c r="C40" s="140">
        <v>21478.71</v>
      </c>
      <c r="D40" s="247">
        <f t="shared" si="12"/>
        <v>0.14538632489662037</v>
      </c>
      <c r="E40" s="215">
        <f t="shared" si="13"/>
        <v>0.16709931235436765</v>
      </c>
      <c r="F40" s="52">
        <f t="shared" ref="F40:F62" si="18">(C40-B40)/B40</f>
        <v>0.20662300541327627</v>
      </c>
      <c r="H40" s="19">
        <v>7559.6189999999997</v>
      </c>
      <c r="I40" s="140">
        <v>9211.7109999999993</v>
      </c>
      <c r="J40" s="247">
        <f t="shared" si="14"/>
        <v>0.13992750501459927</v>
      </c>
      <c r="K40" s="215">
        <f t="shared" si="15"/>
        <v>0.15949137829598445</v>
      </c>
      <c r="L40" s="52">
        <f t="shared" ref="L40:L62" si="19">(I40-H40)/H40</f>
        <v>0.21854170163866721</v>
      </c>
      <c r="N40" s="27">
        <f t="shared" si="16"/>
        <v>4.2468147284261049</v>
      </c>
      <c r="O40" s="152">
        <f t="shared" si="17"/>
        <v>4.2887636175543129</v>
      </c>
      <c r="P40" s="52">
        <f t="shared" si="8"/>
        <v>9.8777299719299393E-3</v>
      </c>
    </row>
    <row r="41" spans="1:16" ht="20.100000000000001" customHeight="1" x14ac:dyDescent="0.25">
      <c r="A41" s="38" t="s">
        <v>173</v>
      </c>
      <c r="B41" s="19">
        <v>23337.74</v>
      </c>
      <c r="C41" s="140">
        <v>20442.230000000003</v>
      </c>
      <c r="D41" s="247">
        <f t="shared" si="12"/>
        <v>0.19061003568362855</v>
      </c>
      <c r="E41" s="215">
        <f t="shared" si="13"/>
        <v>0.15903574171772072</v>
      </c>
      <c r="F41" s="52">
        <f t="shared" si="18"/>
        <v>-0.12406985423609991</v>
      </c>
      <c r="H41" s="19">
        <v>10082.567999999999</v>
      </c>
      <c r="I41" s="140">
        <v>9175.16</v>
      </c>
      <c r="J41" s="247">
        <f t="shared" si="14"/>
        <v>0.18662694302186897</v>
      </c>
      <c r="K41" s="215">
        <f t="shared" si="15"/>
        <v>0.15885853501984429</v>
      </c>
      <c r="L41" s="52">
        <f t="shared" si="19"/>
        <v>-8.9997706933392319E-2</v>
      </c>
      <c r="N41" s="27">
        <f t="shared" si="16"/>
        <v>4.3202846548123333</v>
      </c>
      <c r="O41" s="152">
        <f t="shared" si="17"/>
        <v>4.4883361551063654</v>
      </c>
      <c r="P41" s="52">
        <f t="shared" si="8"/>
        <v>3.8898247157589681E-2</v>
      </c>
    </row>
    <row r="42" spans="1:16" ht="20.100000000000001" customHeight="1" x14ac:dyDescent="0.25">
      <c r="A42" s="38" t="s">
        <v>180</v>
      </c>
      <c r="B42" s="19">
        <v>4275.4800000000005</v>
      </c>
      <c r="C42" s="140">
        <v>6544.39</v>
      </c>
      <c r="D42" s="247">
        <f t="shared" si="12"/>
        <v>3.4919807803353721E-2</v>
      </c>
      <c r="E42" s="215">
        <f t="shared" si="13"/>
        <v>5.0913815065187815E-2</v>
      </c>
      <c r="F42" s="52">
        <f t="shared" si="18"/>
        <v>0.53067959620908056</v>
      </c>
      <c r="H42" s="19">
        <v>3003.877</v>
      </c>
      <c r="I42" s="140">
        <v>4340.7119999999995</v>
      </c>
      <c r="J42" s="247">
        <f t="shared" si="14"/>
        <v>5.5601348954324212E-2</v>
      </c>
      <c r="K42" s="215">
        <f t="shared" si="15"/>
        <v>7.5154999941478756E-2</v>
      </c>
      <c r="L42" s="52">
        <f t="shared" si="19"/>
        <v>0.44503653112294533</v>
      </c>
      <c r="N42" s="27">
        <f t="shared" si="16"/>
        <v>7.0258240010478348</v>
      </c>
      <c r="O42" s="152">
        <f t="shared" si="17"/>
        <v>6.6327220718814122</v>
      </c>
      <c r="P42" s="52">
        <f t="shared" si="8"/>
        <v>-5.5951007185462545E-2</v>
      </c>
    </row>
    <row r="43" spans="1:16" ht="20.100000000000001" customHeight="1" x14ac:dyDescent="0.25">
      <c r="A43" s="38" t="s">
        <v>171</v>
      </c>
      <c r="B43" s="19">
        <v>11954.78</v>
      </c>
      <c r="C43" s="140">
        <v>8920.25</v>
      </c>
      <c r="D43" s="247">
        <f t="shared" si="12"/>
        <v>9.7640176057747191E-2</v>
      </c>
      <c r="E43" s="215">
        <f t="shared" si="13"/>
        <v>6.9397447101294626E-2</v>
      </c>
      <c r="F43" s="52">
        <f t="shared" si="18"/>
        <v>-0.25383403124106008</v>
      </c>
      <c r="H43" s="19">
        <v>5358.2760000000007</v>
      </c>
      <c r="I43" s="140">
        <v>4105.8710000000001</v>
      </c>
      <c r="J43" s="247">
        <f t="shared" si="14"/>
        <v>9.918094970918602E-2</v>
      </c>
      <c r="K43" s="215">
        <f t="shared" si="15"/>
        <v>7.1088967608244763E-2</v>
      </c>
      <c r="L43" s="52">
        <f t="shared" si="19"/>
        <v>-0.23373282749899416</v>
      </c>
      <c r="N43" s="27">
        <f t="shared" si="16"/>
        <v>4.4821201226622325</v>
      </c>
      <c r="O43" s="152">
        <f t="shared" si="17"/>
        <v>4.6028653905439869</v>
      </c>
      <c r="P43" s="52">
        <f t="shared" si="8"/>
        <v>2.6939319914977135E-2</v>
      </c>
    </row>
    <row r="44" spans="1:16" ht="20.100000000000001" customHeight="1" x14ac:dyDescent="0.25">
      <c r="A44" s="38" t="s">
        <v>178</v>
      </c>
      <c r="B44" s="19">
        <v>3556.2099999999996</v>
      </c>
      <c r="C44" s="140">
        <v>3525.62</v>
      </c>
      <c r="D44" s="247">
        <f t="shared" si="12"/>
        <v>2.9045199535108222E-2</v>
      </c>
      <c r="E44" s="215">
        <f t="shared" si="13"/>
        <v>2.7428494431127645E-2</v>
      </c>
      <c r="F44" s="52">
        <f t="shared" si="18"/>
        <v>-8.6018542212073223E-3</v>
      </c>
      <c r="H44" s="19">
        <v>1645.6569999999999</v>
      </c>
      <c r="I44" s="140">
        <v>1922.6949999999999</v>
      </c>
      <c r="J44" s="247">
        <f t="shared" si="14"/>
        <v>3.046088408950377E-2</v>
      </c>
      <c r="K44" s="215">
        <f t="shared" si="15"/>
        <v>3.3289502416304399E-2</v>
      </c>
      <c r="L44" s="52">
        <f t="shared" si="19"/>
        <v>0.16834492242308088</v>
      </c>
      <c r="N44" s="27">
        <f t="shared" si="16"/>
        <v>4.6275585525039302</v>
      </c>
      <c r="O44" s="152">
        <f t="shared" si="17"/>
        <v>5.4534947044775102</v>
      </c>
      <c r="P44" s="52">
        <f t="shared" si="8"/>
        <v>0.17848205324742425</v>
      </c>
    </row>
    <row r="45" spans="1:16" ht="20.100000000000001" customHeight="1" x14ac:dyDescent="0.25">
      <c r="A45" s="38" t="s">
        <v>185</v>
      </c>
      <c r="B45" s="19">
        <v>2215.75</v>
      </c>
      <c r="C45" s="140">
        <v>2425.9</v>
      </c>
      <c r="D45" s="247">
        <f t="shared" si="12"/>
        <v>1.8097047381880161E-2</v>
      </c>
      <c r="E45" s="215">
        <f t="shared" si="13"/>
        <v>1.887293146750715E-2</v>
      </c>
      <c r="F45" s="52">
        <f t="shared" si="18"/>
        <v>9.4843732370529205E-2</v>
      </c>
      <c r="H45" s="19">
        <v>1120.317</v>
      </c>
      <c r="I45" s="140">
        <v>1294.827</v>
      </c>
      <c r="J45" s="247">
        <f t="shared" si="14"/>
        <v>2.0736913148062201E-2</v>
      </c>
      <c r="K45" s="215">
        <f t="shared" si="15"/>
        <v>2.2418608539157892E-2</v>
      </c>
      <c r="L45" s="52">
        <f t="shared" si="19"/>
        <v>0.15576841197625313</v>
      </c>
      <c r="N45" s="27">
        <f t="shared" si="16"/>
        <v>5.0561525442852311</v>
      </c>
      <c r="O45" s="152">
        <f t="shared" si="17"/>
        <v>5.3375118512716924</v>
      </c>
      <c r="P45" s="52">
        <f t="shared" si="8"/>
        <v>5.5646918189695554E-2</v>
      </c>
    </row>
    <row r="46" spans="1:16" ht="20.100000000000001" customHeight="1" x14ac:dyDescent="0.25">
      <c r="A46" s="38" t="s">
        <v>174</v>
      </c>
      <c r="B46" s="19">
        <v>2553.09</v>
      </c>
      <c r="C46" s="140">
        <v>2922.06</v>
      </c>
      <c r="D46" s="247">
        <f t="shared" si="12"/>
        <v>2.0852258016565237E-2</v>
      </c>
      <c r="E46" s="215">
        <f t="shared" si="13"/>
        <v>2.2732939578689947E-2</v>
      </c>
      <c r="F46" s="52">
        <f t="shared" si="18"/>
        <v>0.14451899463003645</v>
      </c>
      <c r="H46" s="19">
        <v>926.69799999999998</v>
      </c>
      <c r="I46" s="140">
        <v>1041.5309999999999</v>
      </c>
      <c r="J46" s="247">
        <f t="shared" si="14"/>
        <v>1.7153052163345683E-2</v>
      </c>
      <c r="K46" s="215">
        <f t="shared" si="15"/>
        <v>1.8033046708477392E-2</v>
      </c>
      <c r="L46" s="52">
        <f t="shared" si="19"/>
        <v>0.1239163136210502</v>
      </c>
      <c r="N46" s="27">
        <f t="shared" si="16"/>
        <v>3.6297114476967125</v>
      </c>
      <c r="O46" s="152">
        <f t="shared" si="17"/>
        <v>3.5643723948173549</v>
      </c>
      <c r="P46" s="52">
        <f t="shared" si="8"/>
        <v>-1.8001170016095761E-2</v>
      </c>
    </row>
    <row r="47" spans="1:16" ht="20.100000000000001" customHeight="1" x14ac:dyDescent="0.25">
      <c r="A47" s="38" t="s">
        <v>186</v>
      </c>
      <c r="B47" s="19">
        <v>544.16</v>
      </c>
      <c r="C47" s="140">
        <v>1314.34</v>
      </c>
      <c r="D47" s="247">
        <f t="shared" si="12"/>
        <v>4.4444045146446618E-3</v>
      </c>
      <c r="E47" s="215">
        <f t="shared" si="13"/>
        <v>1.0225256088463393E-2</v>
      </c>
      <c r="F47" s="52">
        <f t="shared" si="18"/>
        <v>1.4153557777124375</v>
      </c>
      <c r="H47" s="19">
        <v>373.3</v>
      </c>
      <c r="I47" s="140">
        <v>695.88900000000012</v>
      </c>
      <c r="J47" s="247">
        <f t="shared" si="14"/>
        <v>6.90973151185925E-3</v>
      </c>
      <c r="K47" s="215">
        <f t="shared" si="15"/>
        <v>1.2048608097997685E-2</v>
      </c>
      <c r="L47" s="52">
        <f t="shared" si="19"/>
        <v>0.86415483525314785</v>
      </c>
      <c r="N47" s="27">
        <f t="shared" si="16"/>
        <v>6.8601146721552482</v>
      </c>
      <c r="O47" s="152">
        <f t="shared" si="17"/>
        <v>5.2945889191533402</v>
      </c>
      <c r="P47" s="52">
        <f t="shared" si="8"/>
        <v>-0.2282069364461608</v>
      </c>
    </row>
    <row r="48" spans="1:16" ht="20.100000000000001" customHeight="1" x14ac:dyDescent="0.25">
      <c r="A48" s="38" t="s">
        <v>192</v>
      </c>
      <c r="B48" s="19">
        <v>366.44</v>
      </c>
      <c r="C48" s="140">
        <v>916.21</v>
      </c>
      <c r="D48" s="247">
        <f t="shared" si="12"/>
        <v>2.9928836929329424E-3</v>
      </c>
      <c r="E48" s="215">
        <f t="shared" si="13"/>
        <v>7.1278983222081401E-3</v>
      </c>
      <c r="F48" s="52">
        <f t="shared" si="18"/>
        <v>1.500300185569261</v>
      </c>
      <c r="H48" s="19">
        <v>264.536</v>
      </c>
      <c r="I48" s="140">
        <v>537.33999999999992</v>
      </c>
      <c r="J48" s="247">
        <f t="shared" si="14"/>
        <v>4.8965248733490452E-3</v>
      </c>
      <c r="K48" s="215">
        <f t="shared" si="15"/>
        <v>9.3034939126470945E-3</v>
      </c>
      <c r="L48" s="52">
        <f t="shared" si="19"/>
        <v>1.0312547252547855</v>
      </c>
      <c r="N48" s="27">
        <f t="shared" si="16"/>
        <v>7.2190808863661173</v>
      </c>
      <c r="O48" s="152">
        <f t="shared" si="17"/>
        <v>5.8648126521212376</v>
      </c>
      <c r="P48" s="52">
        <f t="shared" si="8"/>
        <v>-0.18759565872194853</v>
      </c>
    </row>
    <row r="49" spans="1:16" ht="20.100000000000001" customHeight="1" x14ac:dyDescent="0.25">
      <c r="A49" s="38" t="s">
        <v>179</v>
      </c>
      <c r="B49" s="19">
        <v>671.53</v>
      </c>
      <c r="C49" s="140">
        <v>951.57999999999993</v>
      </c>
      <c r="D49" s="247">
        <f t="shared" si="12"/>
        <v>5.4846937733742454E-3</v>
      </c>
      <c r="E49" s="215">
        <f t="shared" si="13"/>
        <v>7.4030686037554931E-3</v>
      </c>
      <c r="F49" s="52">
        <f t="shared" si="18"/>
        <v>0.41703274611707586</v>
      </c>
      <c r="H49" s="19">
        <v>391.03399999999999</v>
      </c>
      <c r="I49" s="140">
        <v>496.37599999999998</v>
      </c>
      <c r="J49" s="247">
        <f t="shared" si="14"/>
        <v>7.237985405862229E-3</v>
      </c>
      <c r="K49" s="215">
        <f t="shared" si="15"/>
        <v>8.5942440435927241E-3</v>
      </c>
      <c r="L49" s="52">
        <f t="shared" si="19"/>
        <v>0.26939345427763312</v>
      </c>
      <c r="N49" s="27">
        <f t="shared" si="16"/>
        <v>5.8230309889357148</v>
      </c>
      <c r="O49" s="152">
        <f t="shared" si="17"/>
        <v>5.2163349376825909</v>
      </c>
      <c r="P49" s="52">
        <f t="shared" si="8"/>
        <v>-0.10418904732018448</v>
      </c>
    </row>
    <row r="50" spans="1:16" ht="20.100000000000001" customHeight="1" x14ac:dyDescent="0.25">
      <c r="A50" s="38" t="s">
        <v>183</v>
      </c>
      <c r="B50" s="19">
        <v>814.13</v>
      </c>
      <c r="C50" s="140">
        <v>838.31999999999994</v>
      </c>
      <c r="D50" s="247">
        <f t="shared" si="12"/>
        <v>6.6493734333792605E-3</v>
      </c>
      <c r="E50" s="215">
        <f t="shared" si="13"/>
        <v>6.521932440677931E-3</v>
      </c>
      <c r="F50" s="52">
        <f t="shared" si="18"/>
        <v>2.9712699446034344E-2</v>
      </c>
      <c r="H50" s="19">
        <v>449.71799999999996</v>
      </c>
      <c r="I50" s="140">
        <v>474.23800000000006</v>
      </c>
      <c r="J50" s="247">
        <f t="shared" si="14"/>
        <v>8.3242181517554723E-3</v>
      </c>
      <c r="K50" s="215">
        <f t="shared" si="15"/>
        <v>8.2109471584954283E-3</v>
      </c>
      <c r="L50" s="52">
        <f t="shared" si="19"/>
        <v>5.4523056671069645E-2</v>
      </c>
      <c r="N50" s="27">
        <f t="shared" si="16"/>
        <v>5.5239089580288159</v>
      </c>
      <c r="O50" s="152">
        <f t="shared" si="17"/>
        <v>5.6570044851607992</v>
      </c>
      <c r="P50" s="52">
        <f t="shared" si="8"/>
        <v>2.4094446187157646E-2</v>
      </c>
    </row>
    <row r="51" spans="1:16" ht="20.100000000000001" customHeight="1" x14ac:dyDescent="0.25">
      <c r="A51" s="38" t="s">
        <v>193</v>
      </c>
      <c r="B51" s="19">
        <v>871.72</v>
      </c>
      <c r="C51" s="140">
        <v>803.59</v>
      </c>
      <c r="D51" s="247">
        <f t="shared" si="12"/>
        <v>7.1197373998567416E-3</v>
      </c>
      <c r="E51" s="215">
        <f t="shared" si="13"/>
        <v>6.251741208612915E-3</v>
      </c>
      <c r="F51" s="52">
        <f t="shared" si="18"/>
        <v>-7.815582985362271E-2</v>
      </c>
      <c r="H51" s="19">
        <v>444.15500000000003</v>
      </c>
      <c r="I51" s="140">
        <v>438.53799999999995</v>
      </c>
      <c r="J51" s="247">
        <f t="shared" si="14"/>
        <v>8.2212477890432501E-3</v>
      </c>
      <c r="K51" s="215">
        <f t="shared" si="15"/>
        <v>7.5928380791759993E-3</v>
      </c>
      <c r="L51" s="52">
        <f t="shared" si="19"/>
        <v>-1.2646486024023315E-2</v>
      </c>
      <c r="N51" s="27">
        <f t="shared" si="16"/>
        <v>5.0951567016932042</v>
      </c>
      <c r="O51" s="152">
        <f t="shared" si="17"/>
        <v>5.4572356549981951</v>
      </c>
      <c r="P51" s="52">
        <f t="shared" si="8"/>
        <v>7.1063359677370874E-2</v>
      </c>
    </row>
    <row r="52" spans="1:16" ht="20.100000000000001" customHeight="1" x14ac:dyDescent="0.25">
      <c r="A52" s="38" t="s">
        <v>181</v>
      </c>
      <c r="B52" s="19">
        <v>190.68</v>
      </c>
      <c r="C52" s="140">
        <v>300.89999999999998</v>
      </c>
      <c r="D52" s="247">
        <f t="shared" si="12"/>
        <v>1.5573710909520071E-3</v>
      </c>
      <c r="E52" s="215">
        <f t="shared" si="13"/>
        <v>2.3409312331806342E-3</v>
      </c>
      <c r="F52" s="52">
        <f t="shared" si="18"/>
        <v>0.57803650094398973</v>
      </c>
      <c r="H52" s="19">
        <v>163.05699999999999</v>
      </c>
      <c r="I52" s="140">
        <v>220.62400000000002</v>
      </c>
      <c r="J52" s="247">
        <f t="shared" si="14"/>
        <v>3.0181625800408079E-3</v>
      </c>
      <c r="K52" s="215">
        <f t="shared" si="15"/>
        <v>3.8198794822344381E-3</v>
      </c>
      <c r="L52" s="52">
        <f t="shared" si="19"/>
        <v>0.35304832052595131</v>
      </c>
      <c r="N52" s="27">
        <f t="shared" si="16"/>
        <v>8.5513425634570996</v>
      </c>
      <c r="O52" s="152">
        <f t="shared" si="17"/>
        <v>7.3321369225656374</v>
      </c>
      <c r="P52" s="52">
        <f t="shared" si="8"/>
        <v>-0.14257476318415283</v>
      </c>
    </row>
    <row r="53" spans="1:16" ht="20.100000000000001" customHeight="1" x14ac:dyDescent="0.25">
      <c r="A53" s="38" t="s">
        <v>190</v>
      </c>
      <c r="B53" s="19">
        <v>681.43</v>
      </c>
      <c r="C53" s="140">
        <v>332.71000000000004</v>
      </c>
      <c r="D53" s="247">
        <f t="shared" si="12"/>
        <v>5.5655516179327989E-3</v>
      </c>
      <c r="E53" s="215">
        <f t="shared" si="13"/>
        <v>2.5884055519824825E-3</v>
      </c>
      <c r="F53" s="52">
        <f t="shared" si="18"/>
        <v>-0.51174735482734823</v>
      </c>
      <c r="H53" s="19">
        <v>371.28699999999998</v>
      </c>
      <c r="I53" s="140">
        <v>196.54500000000002</v>
      </c>
      <c r="J53" s="247">
        <f t="shared" si="14"/>
        <v>6.8724711595062552E-3</v>
      </c>
      <c r="K53" s="215">
        <f t="shared" si="15"/>
        <v>3.4029761623203623E-3</v>
      </c>
      <c r="L53" s="52">
        <f t="shared" si="19"/>
        <v>-0.47063861648805366</v>
      </c>
      <c r="N53" s="27">
        <f t="shared" si="16"/>
        <v>5.4486447617510239</v>
      </c>
      <c r="O53" s="152">
        <f t="shared" si="17"/>
        <v>5.9073968320759818</v>
      </c>
      <c r="P53" s="52">
        <f t="shared" si="8"/>
        <v>8.4195628524978264E-2</v>
      </c>
    </row>
    <row r="54" spans="1:16" ht="20.100000000000001" customHeight="1" x14ac:dyDescent="0.25">
      <c r="A54" s="38" t="s">
        <v>198</v>
      </c>
      <c r="B54" s="19">
        <v>288.5</v>
      </c>
      <c r="C54" s="140">
        <v>243</v>
      </c>
      <c r="D54" s="247">
        <f t="shared" si="12"/>
        <v>2.3563119348628801E-3</v>
      </c>
      <c r="E54" s="215">
        <f t="shared" si="13"/>
        <v>1.8904828503253379E-3</v>
      </c>
      <c r="F54" s="52">
        <f t="shared" si="18"/>
        <v>-0.15771230502599654</v>
      </c>
      <c r="H54" s="19">
        <v>168.078</v>
      </c>
      <c r="I54" s="140">
        <v>150.15100000000001</v>
      </c>
      <c r="J54" s="247">
        <f t="shared" si="14"/>
        <v>3.1111005975094537E-3</v>
      </c>
      <c r="K54" s="215">
        <f t="shared" si="15"/>
        <v>2.5997113828821121E-3</v>
      </c>
      <c r="L54" s="52">
        <f t="shared" si="19"/>
        <v>-0.10665881317007575</v>
      </c>
      <c r="N54" s="27">
        <f t="shared" si="16"/>
        <v>5.8259272097053731</v>
      </c>
      <c r="O54" s="152">
        <f t="shared" si="17"/>
        <v>6.1790534979423875</v>
      </c>
      <c r="P54" s="52">
        <f t="shared" si="8"/>
        <v>6.0612890536761874E-2</v>
      </c>
    </row>
    <row r="55" spans="1:16" ht="20.100000000000001" customHeight="1" x14ac:dyDescent="0.25">
      <c r="A55" s="38" t="s">
        <v>194</v>
      </c>
      <c r="B55" s="19">
        <v>100</v>
      </c>
      <c r="C55" s="140">
        <v>115.11</v>
      </c>
      <c r="D55" s="247">
        <f t="shared" si="12"/>
        <v>8.1674590463184753E-4</v>
      </c>
      <c r="E55" s="215">
        <f t="shared" si="13"/>
        <v>8.9552872798744716E-4</v>
      </c>
      <c r="F55" s="52">
        <f t="shared" si="18"/>
        <v>0.15109999999999998</v>
      </c>
      <c r="H55" s="19">
        <v>71.462999999999994</v>
      </c>
      <c r="I55" s="140">
        <v>83.45</v>
      </c>
      <c r="J55" s="247">
        <f t="shared" si="14"/>
        <v>1.3227702733243974E-3</v>
      </c>
      <c r="K55" s="215">
        <f t="shared" si="15"/>
        <v>1.4448516153839285E-3</v>
      </c>
      <c r="L55" s="52">
        <f t="shared" si="19"/>
        <v>0.16773715069336595</v>
      </c>
      <c r="N55" s="27">
        <f t="shared" si="16"/>
        <v>7.1463000000000001</v>
      </c>
      <c r="O55" s="152">
        <f t="shared" si="17"/>
        <v>7.2495873512292599</v>
      </c>
      <c r="P55" s="52">
        <f t="shared" si="8"/>
        <v>1.4453262699475226E-2</v>
      </c>
    </row>
    <row r="56" spans="1:16" ht="20.100000000000001" customHeight="1" x14ac:dyDescent="0.25">
      <c r="A56" s="38" t="s">
        <v>195</v>
      </c>
      <c r="B56" s="19">
        <v>300.14000000000004</v>
      </c>
      <c r="C56" s="140">
        <v>99.75</v>
      </c>
      <c r="D56" s="247">
        <f t="shared" si="12"/>
        <v>2.4513811581620276E-3</v>
      </c>
      <c r="E56" s="215">
        <f t="shared" si="13"/>
        <v>7.7603154041132696E-4</v>
      </c>
      <c r="F56" s="52">
        <f t="shared" si="18"/>
        <v>-0.66765509428933167</v>
      </c>
      <c r="H56" s="19">
        <v>155.405</v>
      </c>
      <c r="I56" s="140">
        <v>71.176000000000002</v>
      </c>
      <c r="J56" s="247">
        <f t="shared" si="14"/>
        <v>2.8765251154580411E-3</v>
      </c>
      <c r="K56" s="215">
        <f t="shared" si="15"/>
        <v>1.2323398271607729E-3</v>
      </c>
      <c r="L56" s="52">
        <f t="shared" si="19"/>
        <v>-0.54199671825230844</v>
      </c>
      <c r="N56" s="27">
        <f t="shared" ref="N56" si="20">(H56/B56)*10</f>
        <v>5.1777503831545264</v>
      </c>
      <c r="O56" s="152">
        <f t="shared" ref="O56" si="21">(I56/C56)*10</f>
        <v>7.1354385964912286</v>
      </c>
      <c r="P56" s="52">
        <f t="shared" ref="P56" si="22">(O56-N56)/N56</f>
        <v>0.37809629056393163</v>
      </c>
    </row>
    <row r="57" spans="1:16" ht="20.100000000000001" customHeight="1" x14ac:dyDescent="0.25">
      <c r="A57" s="38" t="s">
        <v>217</v>
      </c>
      <c r="B57" s="19">
        <v>43.410000000000004</v>
      </c>
      <c r="C57" s="140">
        <v>123.38</v>
      </c>
      <c r="D57" s="247">
        <f t="shared" si="12"/>
        <v>3.5454939720068506E-4</v>
      </c>
      <c r="E57" s="215">
        <f t="shared" si="13"/>
        <v>9.5986738301703778E-4</v>
      </c>
      <c r="F57" s="52">
        <f t="shared" si="18"/>
        <v>1.8422022575443444</v>
      </c>
      <c r="H57" s="19">
        <v>29.886000000000003</v>
      </c>
      <c r="I57" s="140">
        <v>65.789999999999992</v>
      </c>
      <c r="J57" s="247">
        <f t="shared" si="14"/>
        <v>5.5318573791434658E-4</v>
      </c>
      <c r="K57" s="215">
        <f t="shared" si="15"/>
        <v>1.1390867318886596E-3</v>
      </c>
      <c r="L57" s="52">
        <f t="shared" si="19"/>
        <v>1.20136518771331</v>
      </c>
      <c r="N57" s="27">
        <f t="shared" ref="N57:N60" si="23">(H57/B57)*10</f>
        <v>6.8845888044229442</v>
      </c>
      <c r="O57" s="152">
        <f t="shared" ref="O57:O60" si="24">(I57/C57)*10</f>
        <v>5.3323066947641431</v>
      </c>
      <c r="P57" s="52">
        <f t="shared" ref="P57:P60" si="25">(O57-N57)/N57</f>
        <v>-0.22547201492434102</v>
      </c>
    </row>
    <row r="58" spans="1:16" ht="20.100000000000001" customHeight="1" x14ac:dyDescent="0.25">
      <c r="A58" s="38" t="s">
        <v>197</v>
      </c>
      <c r="B58" s="19">
        <v>114.62</v>
      </c>
      <c r="C58" s="140">
        <v>98.259999999999991</v>
      </c>
      <c r="D58" s="247">
        <f t="shared" si="12"/>
        <v>9.3615415588902372E-4</v>
      </c>
      <c r="E58" s="215">
        <f t="shared" si="13"/>
        <v>7.6443969083525793E-4</v>
      </c>
      <c r="F58" s="52">
        <f t="shared" si="18"/>
        <v>-0.14273250741580887</v>
      </c>
      <c r="H58" s="19">
        <v>47.44</v>
      </c>
      <c r="I58" s="140">
        <v>61.6</v>
      </c>
      <c r="J58" s="247">
        <f t="shared" si="14"/>
        <v>8.7810785674418107E-4</v>
      </c>
      <c r="K58" s="215">
        <f t="shared" si="15"/>
        <v>1.066541156472738E-3</v>
      </c>
      <c r="L58" s="52">
        <f t="shared" si="19"/>
        <v>0.29848229342327159</v>
      </c>
      <c r="N58" s="27">
        <f t="shared" ref="N58:N59" si="26">(H58/B58)*10</f>
        <v>4.1388937358227178</v>
      </c>
      <c r="O58" s="152">
        <f t="shared" ref="O58:O59" si="27">(I58/C58)*10</f>
        <v>6.2690820272745782</v>
      </c>
      <c r="P58" s="52">
        <f t="shared" ref="P58:P59" si="28">(O58-N58)/N58</f>
        <v>0.51467576299791795</v>
      </c>
    </row>
    <row r="59" spans="1:16" ht="20.100000000000001" customHeight="1" x14ac:dyDescent="0.25">
      <c r="A59" s="38" t="s">
        <v>199</v>
      </c>
      <c r="B59" s="19">
        <v>99.98</v>
      </c>
      <c r="C59" s="140">
        <v>65.789999999999992</v>
      </c>
      <c r="D59" s="247">
        <f t="shared" si="12"/>
        <v>8.165825554509212E-4</v>
      </c>
      <c r="E59" s="215">
        <f t="shared" si="13"/>
        <v>5.1183072725474884E-4</v>
      </c>
      <c r="F59" s="52">
        <f t="shared" ref="F59:F60" si="29">(C59-B59)/B59</f>
        <v>-0.34196839367873583</v>
      </c>
      <c r="H59" s="19">
        <v>76.545000000000002</v>
      </c>
      <c r="I59" s="140">
        <v>54.344999999999999</v>
      </c>
      <c r="J59" s="247">
        <f t="shared" si="14"/>
        <v>1.4168373923794972E-3</v>
      </c>
      <c r="K59" s="215">
        <f t="shared" si="15"/>
        <v>9.4092823293037253E-4</v>
      </c>
      <c r="L59" s="52">
        <f t="shared" ref="L59:L60" si="30">(I59-H59)/H59</f>
        <v>-0.29002547521066041</v>
      </c>
      <c r="N59" s="27">
        <f t="shared" si="26"/>
        <v>7.6560312062412486</v>
      </c>
      <c r="O59" s="152">
        <f t="shared" si="27"/>
        <v>8.2603739170086641</v>
      </c>
      <c r="P59" s="52">
        <f t="shared" si="28"/>
        <v>7.8936813929748773E-2</v>
      </c>
    </row>
    <row r="60" spans="1:16" ht="20.100000000000001" customHeight="1" x14ac:dyDescent="0.25">
      <c r="A60" s="38" t="s">
        <v>214</v>
      </c>
      <c r="B60" s="19">
        <v>40.6</v>
      </c>
      <c r="C60" s="140">
        <v>45.400000000000006</v>
      </c>
      <c r="D60" s="247">
        <f t="shared" si="12"/>
        <v>3.3159883728053012E-4</v>
      </c>
      <c r="E60" s="215">
        <f t="shared" si="13"/>
        <v>3.5320132265337595E-4</v>
      </c>
      <c r="F60" s="52">
        <f t="shared" si="29"/>
        <v>0.11822660098522178</v>
      </c>
      <c r="H60" s="19">
        <v>32.595999999999997</v>
      </c>
      <c r="I60" s="140">
        <v>35.186999999999998</v>
      </c>
      <c r="J60" s="247">
        <f t="shared" si="14"/>
        <v>6.0334746413223705E-4</v>
      </c>
      <c r="K60" s="215">
        <f t="shared" si="15"/>
        <v>6.0922700767542589E-4</v>
      </c>
      <c r="L60" s="52">
        <f t="shared" si="30"/>
        <v>7.9488280770646749E-2</v>
      </c>
      <c r="N60" s="27">
        <f t="shared" si="23"/>
        <v>8.0285714285714267</v>
      </c>
      <c r="O60" s="152">
        <f t="shared" si="24"/>
        <v>7.7504405286343605</v>
      </c>
      <c r="P60" s="52">
        <f t="shared" si="25"/>
        <v>-3.4642638782196866E-2</v>
      </c>
    </row>
    <row r="61" spans="1:16" ht="20.100000000000001" customHeight="1" thickBot="1" x14ac:dyDescent="0.3">
      <c r="A61" s="8" t="s">
        <v>17</v>
      </c>
      <c r="B61" s="19">
        <f>B62-SUM(B39:B60)</f>
        <v>182.53000000002794</v>
      </c>
      <c r="C61" s="140">
        <f>C62-SUM(C39:C60)</f>
        <v>145.95000000001164</v>
      </c>
      <c r="D61" s="247">
        <f t="shared" si="12"/>
        <v>1.4908062997247395E-3</v>
      </c>
      <c r="E61" s="215">
        <f t="shared" si="13"/>
        <v>1.1354566749177163E-3</v>
      </c>
      <c r="F61" s="52">
        <f t="shared" ref="F61" si="31">(C61-B61)/B61</f>
        <v>-0.20040541280891194</v>
      </c>
      <c r="H61" s="19">
        <f>H62-SUM(H39:H60)</f>
        <v>167.65200000000186</v>
      </c>
      <c r="I61" s="140">
        <f>I62-SUM(I39:I60)</f>
        <v>107.25300000000425</v>
      </c>
      <c r="J61" s="247">
        <f t="shared" si="14"/>
        <v>3.1032153962663807E-3</v>
      </c>
      <c r="K61" s="215">
        <f t="shared" si="15"/>
        <v>1.8569762768697259E-3</v>
      </c>
      <c r="L61" s="52">
        <f t="shared" ref="L61" si="32">(I61-H61)/H61</f>
        <v>-0.36026411853122503</v>
      </c>
      <c r="N61" s="27">
        <f t="shared" si="16"/>
        <v>9.1849011121446438</v>
      </c>
      <c r="O61" s="152">
        <f t="shared" si="17"/>
        <v>7.3486125385403014</v>
      </c>
      <c r="P61" s="52">
        <f t="shared" ref="P61" si="33">(O61-N61)/N61</f>
        <v>-0.19992469719421674</v>
      </c>
    </row>
    <row r="62" spans="1:16" ht="26.25" customHeight="1" thickBot="1" x14ac:dyDescent="0.3">
      <c r="A62" s="12" t="s">
        <v>18</v>
      </c>
      <c r="B62" s="17">
        <v>122437.10000000002</v>
      </c>
      <c r="C62" s="145">
        <v>128538.59000000001</v>
      </c>
      <c r="D62" s="253">
        <f>SUM(D39:D61)</f>
        <v>0.99999999999999989</v>
      </c>
      <c r="E62" s="254">
        <f>SUM(E39:E61)</f>
        <v>1</v>
      </c>
      <c r="F62" s="57">
        <f t="shared" si="18"/>
        <v>4.9833669696521643E-2</v>
      </c>
      <c r="G62" s="1"/>
      <c r="H62" s="17">
        <v>54025.254000000001</v>
      </c>
      <c r="I62" s="145">
        <v>57756.795999999988</v>
      </c>
      <c r="J62" s="253">
        <f>SUM(J39:J61)</f>
        <v>0.99999999999999978</v>
      </c>
      <c r="K62" s="254">
        <f>SUM(K39:K61)</f>
        <v>1</v>
      </c>
      <c r="L62" s="57">
        <f t="shared" si="19"/>
        <v>6.9070327739689782E-2</v>
      </c>
      <c r="M62" s="1"/>
      <c r="N62" s="29">
        <f t="shared" si="16"/>
        <v>4.4124904951195347</v>
      </c>
      <c r="O62" s="146">
        <f t="shared" si="17"/>
        <v>4.4933428941456395</v>
      </c>
      <c r="P62" s="57">
        <f t="shared" si="8"/>
        <v>1.8323529334631338E-2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167</v>
      </c>
      <c r="B68">
        <v>10691.02</v>
      </c>
      <c r="C68" s="309">
        <v>8980.14</v>
      </c>
      <c r="D68" s="247">
        <f>B68/$B$96</f>
        <v>0.30313638247908442</v>
      </c>
      <c r="E68" s="246">
        <f>C68/$C$96</f>
        <v>0.27447496020480772</v>
      </c>
      <c r="F68" s="61">
        <f t="shared" ref="F68:F94" si="34">(C68-B68)/B68</f>
        <v>-0.16002963234565093</v>
      </c>
      <c r="H68" s="19">
        <v>11015.926000000001</v>
      </c>
      <c r="I68" s="147">
        <v>9508.9330000000009</v>
      </c>
      <c r="J68" s="245">
        <f>H68/$H$96</f>
        <v>0.38188440001453211</v>
      </c>
      <c r="K68" s="246">
        <f>I68/$I$96</f>
        <v>0.35051419124335015</v>
      </c>
      <c r="L68" s="61">
        <f t="shared" ref="L68:L82" si="35">(I68-H68)/H68</f>
        <v>-0.13680130022659923</v>
      </c>
      <c r="N68" s="41">
        <f t="shared" ref="N68:N96" si="36">(H68/B68)*10</f>
        <v>10.303905520708035</v>
      </c>
      <c r="O68" s="149">
        <f t="shared" ref="O68:O96" si="37">(I68/C68)*10</f>
        <v>10.588847167193387</v>
      </c>
      <c r="P68" s="61">
        <f t="shared" si="8"/>
        <v>2.7653751862601748E-2</v>
      </c>
    </row>
    <row r="69" spans="1:16" ht="20.100000000000001" customHeight="1" x14ac:dyDescent="0.25">
      <c r="A69" s="307" t="s">
        <v>169</v>
      </c>
      <c r="B69">
        <v>10788.490000000002</v>
      </c>
      <c r="C69" s="310">
        <v>8790.5299999999988</v>
      </c>
      <c r="D69" s="247">
        <f t="shared" ref="D69:D95" si="38">B69/$B$96</f>
        <v>0.30590007604623115</v>
      </c>
      <c r="E69" s="215">
        <f t="shared" ref="E69:E95" si="39">C69/$C$96</f>
        <v>0.26867959429687827</v>
      </c>
      <c r="F69" s="52">
        <f t="shared" si="34"/>
        <v>-0.18519366472972607</v>
      </c>
      <c r="H69" s="19">
        <v>6138.6169999999993</v>
      </c>
      <c r="I69" s="140">
        <v>4761.6459999999997</v>
      </c>
      <c r="J69" s="214">
        <f t="shared" ref="J69:J96" si="40">H69/$H$96</f>
        <v>0.2128048127741605</v>
      </c>
      <c r="K69" s="215">
        <f t="shared" ref="K69:K96" si="41">I69/$I$96</f>
        <v>0.17552174325732792</v>
      </c>
      <c r="L69" s="52">
        <f t="shared" si="35"/>
        <v>-0.22431290305291887</v>
      </c>
      <c r="N69" s="40">
        <f t="shared" si="36"/>
        <v>5.689968661045242</v>
      </c>
      <c r="O69" s="143">
        <f t="shared" si="37"/>
        <v>5.4167905689418046</v>
      </c>
      <c r="P69" s="52">
        <f t="shared" si="8"/>
        <v>-4.8010473936996145E-2</v>
      </c>
    </row>
    <row r="70" spans="1:16" ht="20.100000000000001" customHeight="1" x14ac:dyDescent="0.25">
      <c r="A70" s="307" t="s">
        <v>170</v>
      </c>
      <c r="B70">
        <v>2639</v>
      </c>
      <c r="C70" s="310">
        <v>2675.0299999999997</v>
      </c>
      <c r="D70" s="247">
        <f t="shared" si="38"/>
        <v>7.4826996241921143E-2</v>
      </c>
      <c r="E70" s="215">
        <f t="shared" si="39"/>
        <v>8.1761392672794267E-2</v>
      </c>
      <c r="F70" s="52">
        <f t="shared" si="34"/>
        <v>1.3652898825312522E-2</v>
      </c>
      <c r="H70" s="19">
        <v>2290.3339999999998</v>
      </c>
      <c r="I70" s="140">
        <v>2426.1559999999999</v>
      </c>
      <c r="J70" s="214">
        <f t="shared" si="40"/>
        <v>7.939803021760343E-2</v>
      </c>
      <c r="K70" s="215">
        <f t="shared" si="41"/>
        <v>8.9431917142564918E-2</v>
      </c>
      <c r="L70" s="52">
        <f t="shared" si="35"/>
        <v>5.930226770418643E-2</v>
      </c>
      <c r="N70" s="40">
        <f t="shared" si="36"/>
        <v>8.6787949981053423</v>
      </c>
      <c r="O70" s="143">
        <f t="shared" si="37"/>
        <v>9.0696403404821631</v>
      </c>
      <c r="P70" s="52">
        <f t="shared" si="8"/>
        <v>4.5034517172274004E-2</v>
      </c>
    </row>
    <row r="71" spans="1:16" ht="20.100000000000001" customHeight="1" x14ac:dyDescent="0.25">
      <c r="A71" s="307" t="s">
        <v>184</v>
      </c>
      <c r="B71">
        <v>604.54999999999995</v>
      </c>
      <c r="C71" s="310">
        <v>583.99</v>
      </c>
      <c r="D71" s="247">
        <f t="shared" si="38"/>
        <v>1.7141591730978942E-2</v>
      </c>
      <c r="E71" s="215">
        <f t="shared" si="39"/>
        <v>1.7849458027381051E-2</v>
      </c>
      <c r="F71" s="52">
        <f t="shared" si="34"/>
        <v>-3.4008766851376972E-2</v>
      </c>
      <c r="H71" s="19">
        <v>1739.1130000000001</v>
      </c>
      <c r="I71" s="140">
        <v>1758.5140000000001</v>
      </c>
      <c r="J71" s="214">
        <f t="shared" si="40"/>
        <v>6.0289087323432723E-2</v>
      </c>
      <c r="K71" s="215">
        <f t="shared" si="41"/>
        <v>6.4821585397658033E-2</v>
      </c>
      <c r="L71" s="52">
        <f t="shared" si="35"/>
        <v>1.1155686835760566E-2</v>
      </c>
      <c r="N71" s="40">
        <f t="shared" si="36"/>
        <v>28.767066413034492</v>
      </c>
      <c r="O71" s="143">
        <f t="shared" si="37"/>
        <v>30.112056713299889</v>
      </c>
      <c r="P71" s="52">
        <f t="shared" si="8"/>
        <v>4.675451716049768E-2</v>
      </c>
    </row>
    <row r="72" spans="1:16" ht="20.100000000000001" customHeight="1" x14ac:dyDescent="0.25">
      <c r="A72" s="307" t="s">
        <v>177</v>
      </c>
      <c r="B72">
        <v>2297.94</v>
      </c>
      <c r="C72" s="310">
        <v>2250.9499999999998</v>
      </c>
      <c r="D72" s="247">
        <f t="shared" si="38"/>
        <v>6.515647887236084E-2</v>
      </c>
      <c r="E72" s="215">
        <f t="shared" si="39"/>
        <v>6.8799530037729026E-2</v>
      </c>
      <c r="F72" s="52">
        <f t="shared" si="34"/>
        <v>-2.044874974977599E-2</v>
      </c>
      <c r="H72" s="19">
        <v>1338.798</v>
      </c>
      <c r="I72" s="140">
        <v>1430.623</v>
      </c>
      <c r="J72" s="214">
        <f t="shared" si="40"/>
        <v>4.6411538255672333E-2</v>
      </c>
      <c r="K72" s="215">
        <f t="shared" si="41"/>
        <v>5.2735008630214901E-2</v>
      </c>
      <c r="L72" s="52">
        <f t="shared" si="35"/>
        <v>6.8587643542939294E-2</v>
      </c>
      <c r="N72" s="40">
        <f t="shared" si="36"/>
        <v>5.8260790098958193</v>
      </c>
      <c r="O72" s="143">
        <f t="shared" si="37"/>
        <v>6.3556409515982146</v>
      </c>
      <c r="P72" s="52">
        <f t="shared" ref="P72:P76" si="42">(O72-N72)/N72</f>
        <v>9.0895084121398628E-2</v>
      </c>
    </row>
    <row r="73" spans="1:16" ht="20.100000000000001" customHeight="1" x14ac:dyDescent="0.25">
      <c r="A73" s="307" t="s">
        <v>201</v>
      </c>
      <c r="B73">
        <v>1378.38</v>
      </c>
      <c r="C73" s="310">
        <v>1295.2399999999998</v>
      </c>
      <c r="D73" s="247">
        <f t="shared" si="38"/>
        <v>3.9082999272428677E-2</v>
      </c>
      <c r="E73" s="215">
        <f t="shared" si="39"/>
        <v>3.9588575173179381E-2</v>
      </c>
      <c r="F73" s="52">
        <f t="shared" si="34"/>
        <v>-6.0317183940568148E-2</v>
      </c>
      <c r="H73" s="19">
        <v>1213.067</v>
      </c>
      <c r="I73" s="140">
        <v>1226.4270000000001</v>
      </c>
      <c r="J73" s="214">
        <f t="shared" si="40"/>
        <v>4.2052875398076242E-2</v>
      </c>
      <c r="K73" s="215">
        <f t="shared" si="41"/>
        <v>4.52080236577551E-2</v>
      </c>
      <c r="L73" s="52">
        <f t="shared" si="35"/>
        <v>1.1013406514232212E-2</v>
      </c>
      <c r="N73" s="40">
        <f t="shared" si="36"/>
        <v>8.8006718031312108</v>
      </c>
      <c r="O73" s="143">
        <f t="shared" si="37"/>
        <v>9.4687239430530283</v>
      </c>
      <c r="P73" s="52">
        <f t="shared" si="42"/>
        <v>7.590922089426512E-2</v>
      </c>
    </row>
    <row r="74" spans="1:16" ht="20.100000000000001" customHeight="1" x14ac:dyDescent="0.25">
      <c r="A74" s="307" t="s">
        <v>168</v>
      </c>
      <c r="B74">
        <v>1258.3599999999999</v>
      </c>
      <c r="C74" s="310">
        <v>1884.7599999999998</v>
      </c>
      <c r="D74" s="247">
        <f t="shared" si="38"/>
        <v>3.5679916252741146E-2</v>
      </c>
      <c r="E74" s="215">
        <f t="shared" si="39"/>
        <v>5.7607055791514761E-2</v>
      </c>
      <c r="F74" s="52">
        <f t="shared" si="34"/>
        <v>0.49779077529482813</v>
      </c>
      <c r="H74" s="19">
        <v>629.12299999999993</v>
      </c>
      <c r="I74" s="140">
        <v>993.86500000000001</v>
      </c>
      <c r="J74" s="214">
        <f t="shared" si="40"/>
        <v>2.1809538244024373E-2</v>
      </c>
      <c r="K74" s="215">
        <f t="shared" si="41"/>
        <v>3.6635423415021663E-2</v>
      </c>
      <c r="L74" s="52">
        <f t="shared" si="35"/>
        <v>0.57976262193561534</v>
      </c>
      <c r="N74" s="40">
        <f t="shared" si="36"/>
        <v>4.9995470294669255</v>
      </c>
      <c r="O74" s="143">
        <f t="shared" si="37"/>
        <v>5.2731647530720096</v>
      </c>
      <c r="P74" s="52">
        <f t="shared" si="42"/>
        <v>5.4728502800834425E-2</v>
      </c>
    </row>
    <row r="75" spans="1:16" ht="20.100000000000001" customHeight="1" x14ac:dyDescent="0.25">
      <c r="A75" s="307" t="s">
        <v>203</v>
      </c>
      <c r="B75">
        <v>268.24</v>
      </c>
      <c r="C75" s="310">
        <v>370.96000000000004</v>
      </c>
      <c r="D75" s="247">
        <f t="shared" si="38"/>
        <v>7.6057572837942133E-3</v>
      </c>
      <c r="E75" s="215">
        <f t="shared" si="39"/>
        <v>1.1338267692661304E-2</v>
      </c>
      <c r="F75" s="52">
        <f t="shared" si="34"/>
        <v>0.38294065016403228</v>
      </c>
      <c r="H75" s="19">
        <v>452.31299999999999</v>
      </c>
      <c r="I75" s="140">
        <v>683.05000000000007</v>
      </c>
      <c r="J75" s="214">
        <f t="shared" si="40"/>
        <v>1.5680141517269909E-2</v>
      </c>
      <c r="K75" s="215">
        <f t="shared" si="41"/>
        <v>2.5178294802242304E-2</v>
      </c>
      <c r="L75" s="52">
        <f t="shared" si="35"/>
        <v>0.51012683694698158</v>
      </c>
      <c r="N75" s="40">
        <f t="shared" si="36"/>
        <v>16.862250223680284</v>
      </c>
      <c r="O75" s="143">
        <f t="shared" si="37"/>
        <v>18.413036445978005</v>
      </c>
      <c r="P75" s="52">
        <f t="shared" si="42"/>
        <v>9.1967928463064411E-2</v>
      </c>
    </row>
    <row r="76" spans="1:16" ht="20.100000000000001" customHeight="1" x14ac:dyDescent="0.25">
      <c r="A76" s="307" t="s">
        <v>172</v>
      </c>
      <c r="B76">
        <v>167.19</v>
      </c>
      <c r="C76" s="310">
        <v>1191.96</v>
      </c>
      <c r="D76" s="247">
        <f t="shared" si="38"/>
        <v>4.7405553246255387E-3</v>
      </c>
      <c r="E76" s="215">
        <f t="shared" si="39"/>
        <v>3.6431856693294608E-2</v>
      </c>
      <c r="F76" s="52">
        <f t="shared" si="34"/>
        <v>6.129373766373587</v>
      </c>
      <c r="H76" s="19">
        <v>59.866000000000007</v>
      </c>
      <c r="I76" s="140">
        <v>620.70699999999999</v>
      </c>
      <c r="J76" s="214">
        <f t="shared" si="40"/>
        <v>2.0753490438543232E-3</v>
      </c>
      <c r="K76" s="215">
        <f t="shared" si="41"/>
        <v>2.2880233997240922E-2</v>
      </c>
      <c r="L76" s="52">
        <f t="shared" si="35"/>
        <v>9.3682724751946012</v>
      </c>
      <c r="N76" s="40">
        <f t="shared" si="36"/>
        <v>3.5807165500328968</v>
      </c>
      <c r="O76" s="143">
        <f t="shared" si="37"/>
        <v>5.2074482365180046</v>
      </c>
      <c r="P76" s="52">
        <f t="shared" si="42"/>
        <v>0.45430339535536896</v>
      </c>
    </row>
    <row r="77" spans="1:16" ht="20.100000000000001" customHeight="1" x14ac:dyDescent="0.25">
      <c r="A77" s="307" t="s">
        <v>212</v>
      </c>
      <c r="B77">
        <v>641.39</v>
      </c>
      <c r="C77" s="310">
        <v>372.31</v>
      </c>
      <c r="D77" s="247">
        <f t="shared" si="38"/>
        <v>1.8186164122624405E-2</v>
      </c>
      <c r="E77" s="215">
        <f t="shared" si="39"/>
        <v>1.1379529988825561E-2</v>
      </c>
      <c r="F77" s="52">
        <f t="shared" si="34"/>
        <v>-0.4195263412276462</v>
      </c>
      <c r="H77" s="19">
        <v>600.36900000000003</v>
      </c>
      <c r="I77" s="140">
        <v>409.17200000000003</v>
      </c>
      <c r="J77" s="214">
        <f t="shared" si="40"/>
        <v>2.0812735611361644E-2</v>
      </c>
      <c r="K77" s="215">
        <f t="shared" si="41"/>
        <v>1.5082721968850139E-2</v>
      </c>
      <c r="L77" s="52">
        <f t="shared" si="35"/>
        <v>-0.3184658101933977</v>
      </c>
      <c r="N77" s="40">
        <f t="shared" ref="N77:N78" si="43">(H77/B77)*10</f>
        <v>9.3604359282184006</v>
      </c>
      <c r="O77" s="143">
        <f t="shared" ref="O77:O78" si="44">(I77/C77)*10</f>
        <v>10.990088904407617</v>
      </c>
      <c r="P77" s="52">
        <f t="shared" ref="P77:P78" si="45">(O77-N77)/N77</f>
        <v>0.17410011549530399</v>
      </c>
    </row>
    <row r="78" spans="1:16" ht="20.100000000000001" customHeight="1" x14ac:dyDescent="0.25">
      <c r="A78" s="307" t="s">
        <v>182</v>
      </c>
      <c r="B78">
        <v>425.21999999999997</v>
      </c>
      <c r="C78" s="310">
        <v>430.80999999999995</v>
      </c>
      <c r="D78" s="247">
        <f t="shared" si="38"/>
        <v>1.2056815211060896E-2</v>
      </c>
      <c r="E78" s="215">
        <f t="shared" si="39"/>
        <v>1.3167562822610026E-2</v>
      </c>
      <c r="F78" s="52">
        <f t="shared" si="34"/>
        <v>1.314613611777427E-2</v>
      </c>
      <c r="H78" s="19">
        <v>368.185</v>
      </c>
      <c r="I78" s="140">
        <v>376.74099999999999</v>
      </c>
      <c r="J78" s="214">
        <f t="shared" si="40"/>
        <v>1.2763712085516051E-2</v>
      </c>
      <c r="K78" s="215">
        <f t="shared" si="41"/>
        <v>1.388726442001547E-2</v>
      </c>
      <c r="L78" s="52">
        <f t="shared" si="35"/>
        <v>2.3238317693550749E-2</v>
      </c>
      <c r="N78" s="40">
        <f t="shared" si="43"/>
        <v>8.6586943229387145</v>
      </c>
      <c r="O78" s="143">
        <f t="shared" si="44"/>
        <v>8.7449455676516337</v>
      </c>
      <c r="P78" s="52">
        <f t="shared" si="45"/>
        <v>9.9612298917195058E-3</v>
      </c>
    </row>
    <row r="79" spans="1:16" ht="20.100000000000001" customHeight="1" x14ac:dyDescent="0.25">
      <c r="A79" s="307" t="s">
        <v>200</v>
      </c>
      <c r="B79">
        <v>540.28</v>
      </c>
      <c r="C79" s="310">
        <v>599.99</v>
      </c>
      <c r="D79" s="247">
        <f t="shared" si="38"/>
        <v>1.531926090548888E-2</v>
      </c>
      <c r="E79" s="215">
        <f t="shared" si="39"/>
        <v>1.833849264858706E-2</v>
      </c>
      <c r="F79" s="52">
        <f t="shared" si="34"/>
        <v>0.11051676908269793</v>
      </c>
      <c r="H79" s="19">
        <v>293.75</v>
      </c>
      <c r="I79" s="140">
        <v>324.86700000000002</v>
      </c>
      <c r="J79" s="214">
        <f t="shared" si="40"/>
        <v>1.0183305743363635E-2</v>
      </c>
      <c r="K79" s="215">
        <f t="shared" si="41"/>
        <v>1.1975107382358612E-2</v>
      </c>
      <c r="L79" s="52">
        <f t="shared" ref="L79:L80" si="46">(I79-H79)/H79</f>
        <v>0.10593021276595752</v>
      </c>
      <c r="N79" s="40">
        <f t="shared" ref="N79:N80" si="47">(H79/B79)*10</f>
        <v>5.4369956318945736</v>
      </c>
      <c r="O79" s="143">
        <f t="shared" ref="O79:O80" si="48">(I79/C79)*10</f>
        <v>5.4145402423373721</v>
      </c>
      <c r="P79" s="52">
        <f t="shared" ref="P79:P80" si="49">(O79-N79)/N79</f>
        <v>-4.1301099131795154E-3</v>
      </c>
    </row>
    <row r="80" spans="1:16" ht="20.100000000000001" customHeight="1" x14ac:dyDescent="0.25">
      <c r="A80" s="307" t="s">
        <v>187</v>
      </c>
      <c r="B80">
        <v>229.96</v>
      </c>
      <c r="C80" s="310">
        <v>436.14</v>
      </c>
      <c r="D80" s="247">
        <f t="shared" si="38"/>
        <v>6.5203547009443676E-3</v>
      </c>
      <c r="E80" s="215">
        <f t="shared" si="39"/>
        <v>1.3330472480799278E-2</v>
      </c>
      <c r="F80" s="52">
        <f t="shared" si="34"/>
        <v>0.89659071142807434</v>
      </c>
      <c r="H80" s="19">
        <v>141.148</v>
      </c>
      <c r="I80" s="140">
        <v>319.96699999999998</v>
      </c>
      <c r="J80" s="214">
        <f t="shared" si="40"/>
        <v>4.8931174095805628E-3</v>
      </c>
      <c r="K80" s="215">
        <f t="shared" si="41"/>
        <v>1.1794485693564252E-2</v>
      </c>
      <c r="L80" s="52">
        <f t="shared" si="46"/>
        <v>1.2668900728313544</v>
      </c>
      <c r="N80" s="40">
        <f t="shared" si="47"/>
        <v>6.137937032527395</v>
      </c>
      <c r="O80" s="143">
        <f t="shared" si="48"/>
        <v>7.3363369560232954</v>
      </c>
      <c r="P80" s="52">
        <f t="shared" si="49"/>
        <v>0.19524474056105456</v>
      </c>
    </row>
    <row r="81" spans="1:16" ht="20.100000000000001" customHeight="1" x14ac:dyDescent="0.25">
      <c r="A81" s="307" t="s">
        <v>188</v>
      </c>
      <c r="B81">
        <v>476.16999999999996</v>
      </c>
      <c r="C81" s="310">
        <v>188.45</v>
      </c>
      <c r="D81" s="247">
        <f t="shared" si="38"/>
        <v>1.3501466767910416E-2</v>
      </c>
      <c r="E81" s="215">
        <f t="shared" si="39"/>
        <v>5.7599108978920168E-3</v>
      </c>
      <c r="F81" s="52">
        <f t="shared" si="34"/>
        <v>-0.60423798223323599</v>
      </c>
      <c r="H81" s="19">
        <v>329.38400000000001</v>
      </c>
      <c r="I81" s="140">
        <v>195.733</v>
      </c>
      <c r="J81" s="214">
        <f t="shared" si="40"/>
        <v>1.1418614396500725E-2</v>
      </c>
      <c r="K81" s="215">
        <f t="shared" si="41"/>
        <v>7.2150255128135459E-3</v>
      </c>
      <c r="L81" s="52">
        <f t="shared" si="35"/>
        <v>-0.40576044980934106</v>
      </c>
      <c r="N81" s="40">
        <f t="shared" ref="N81" si="50">(H81/B81)*10</f>
        <v>6.917361446542202</v>
      </c>
      <c r="O81" s="143">
        <f t="shared" ref="O81" si="51">(I81/C81)*10</f>
        <v>10.386468559299548</v>
      </c>
      <c r="P81" s="52">
        <f t="shared" ref="P81" si="52">(O81-N81)/N81</f>
        <v>0.50150727839897058</v>
      </c>
    </row>
    <row r="82" spans="1:16" ht="20.100000000000001" customHeight="1" x14ac:dyDescent="0.25">
      <c r="A82" s="307" t="s">
        <v>204</v>
      </c>
      <c r="B82">
        <v>202.8</v>
      </c>
      <c r="C82" s="310">
        <v>171.64</v>
      </c>
      <c r="D82" s="247">
        <f t="shared" si="38"/>
        <v>5.750251927950591E-3</v>
      </c>
      <c r="E82" s="215">
        <f t="shared" si="39"/>
        <v>5.2461188989874541E-3</v>
      </c>
      <c r="F82" s="52">
        <f t="shared" si="34"/>
        <v>-0.15364891518737683</v>
      </c>
      <c r="H82" s="19">
        <v>199.13400000000001</v>
      </c>
      <c r="I82" s="140">
        <v>177.803</v>
      </c>
      <c r="J82" s="214">
        <f t="shared" si="40"/>
        <v>6.9032932966773593E-3</v>
      </c>
      <c r="K82" s="215">
        <f t="shared" si="41"/>
        <v>6.5540975781027567E-3</v>
      </c>
      <c r="L82" s="52">
        <f t="shared" si="35"/>
        <v>-0.10711882451012894</v>
      </c>
      <c r="N82" s="40">
        <f t="shared" ref="N82" si="53">(H82/B82)*10</f>
        <v>9.819230769230769</v>
      </c>
      <c r="O82" s="143">
        <f t="shared" ref="O82" si="54">(I82/C82)*10</f>
        <v>10.359065485900722</v>
      </c>
      <c r="P82" s="52">
        <f t="shared" ref="P82" si="55">(O82-N82)/N82</f>
        <v>5.497729194445268E-2</v>
      </c>
    </row>
    <row r="83" spans="1:16" ht="20.100000000000001" customHeight="1" x14ac:dyDescent="0.25">
      <c r="A83" s="307" t="s">
        <v>213</v>
      </c>
      <c r="B83">
        <v>191.79</v>
      </c>
      <c r="C83" s="310">
        <v>203.67</v>
      </c>
      <c r="D83" s="247">
        <f t="shared" si="38"/>
        <v>5.4380710910337457E-3</v>
      </c>
      <c r="E83" s="215">
        <f t="shared" si="39"/>
        <v>6.2251050813142321E-3</v>
      </c>
      <c r="F83" s="52">
        <f t="shared" si="34"/>
        <v>6.1942749882684167E-2</v>
      </c>
      <c r="H83" s="19">
        <v>135.642</v>
      </c>
      <c r="I83" s="140">
        <v>166.12100000000001</v>
      </c>
      <c r="J83" s="214">
        <f t="shared" si="40"/>
        <v>4.7022432600555926E-3</v>
      </c>
      <c r="K83" s="215">
        <f t="shared" si="41"/>
        <v>6.1234807273893473E-3</v>
      </c>
      <c r="L83" s="52">
        <f t="shared" ref="L83:L94" si="56">(I83-H83)/H83</f>
        <v>0.22470178853157588</v>
      </c>
      <c r="N83" s="40">
        <f t="shared" ref="N83" si="57">(H83/B83)*10</f>
        <v>7.0724229626153603</v>
      </c>
      <c r="O83" s="143">
        <f t="shared" ref="O83" si="58">(I83/C83)*10</f>
        <v>8.1563804193057408</v>
      </c>
      <c r="P83" s="52">
        <f t="shared" ref="P83" si="59">(O83-N83)/N83</f>
        <v>0.15326536074272576</v>
      </c>
    </row>
    <row r="84" spans="1:16" ht="20.100000000000001" customHeight="1" x14ac:dyDescent="0.25">
      <c r="A84" s="307" t="s">
        <v>231</v>
      </c>
      <c r="B84">
        <v>385.14</v>
      </c>
      <c r="C84" s="310">
        <v>142.19999999999999</v>
      </c>
      <c r="D84" s="247">
        <f t="shared" si="38"/>
        <v>1.0920374889205574E-2</v>
      </c>
      <c r="E84" s="215">
        <f t="shared" si="39"/>
        <v>4.3462951959683986E-3</v>
      </c>
      <c r="F84" s="52">
        <f t="shared" si="34"/>
        <v>-0.63078361115438542</v>
      </c>
      <c r="H84" s="19">
        <v>325.80599999999998</v>
      </c>
      <c r="I84" s="140">
        <v>134.78700000000001</v>
      </c>
      <c r="J84" s="214">
        <f t="shared" si="40"/>
        <v>1.1294577399224962E-2</v>
      </c>
      <c r="K84" s="215">
        <f t="shared" si="41"/>
        <v>4.9684603199031301E-3</v>
      </c>
      <c r="L84" s="52">
        <f t="shared" si="56"/>
        <v>-0.58629675328262831</v>
      </c>
      <c r="N84" s="40">
        <f t="shared" ref="N84:N94" si="60">(H84/B84)*10</f>
        <v>8.459417354728151</v>
      </c>
      <c r="O84" s="143">
        <f t="shared" ref="O84:O94" si="61">(I84/C84)*10</f>
        <v>9.4786919831223635</v>
      </c>
      <c r="P84" s="52">
        <f t="shared" ref="P84:P94" si="62">(O84-N84)/N84</f>
        <v>0.12048993277586877</v>
      </c>
    </row>
    <row r="85" spans="1:16" ht="20.100000000000001" customHeight="1" x14ac:dyDescent="0.25">
      <c r="A85" s="307" t="s">
        <v>218</v>
      </c>
      <c r="B85">
        <v>115.67</v>
      </c>
      <c r="C85" s="310">
        <v>125.35</v>
      </c>
      <c r="D85" s="247">
        <f t="shared" si="38"/>
        <v>3.2797418170909505E-3</v>
      </c>
      <c r="E85" s="215">
        <f t="shared" si="39"/>
        <v>3.8312806105108214E-3</v>
      </c>
      <c r="F85" s="52">
        <f t="shared" si="34"/>
        <v>8.3686349096567761E-2</v>
      </c>
      <c r="H85" s="19">
        <v>78.266000000000005</v>
      </c>
      <c r="I85" s="140">
        <v>132.18600000000001</v>
      </c>
      <c r="J85" s="214">
        <f t="shared" si="40"/>
        <v>2.7132139823322497E-3</v>
      </c>
      <c r="K85" s="215">
        <f t="shared" si="41"/>
        <v>4.8725833785655528E-3</v>
      </c>
      <c r="L85" s="52">
        <f t="shared" si="56"/>
        <v>0.68893261441749931</v>
      </c>
      <c r="N85" s="40">
        <f t="shared" si="60"/>
        <v>6.7663179735454317</v>
      </c>
      <c r="O85" s="143">
        <f t="shared" si="61"/>
        <v>10.545353011567611</v>
      </c>
      <c r="P85" s="52">
        <f t="shared" si="62"/>
        <v>0.55850686485578083</v>
      </c>
    </row>
    <row r="86" spans="1:16" ht="20.100000000000001" customHeight="1" x14ac:dyDescent="0.25">
      <c r="A86" s="307" t="s">
        <v>154</v>
      </c>
      <c r="B86">
        <v>45.89</v>
      </c>
      <c r="C86" s="310">
        <v>75.36</v>
      </c>
      <c r="D86" s="247">
        <f t="shared" si="38"/>
        <v>1.3011788016452296E-3</v>
      </c>
      <c r="E86" s="215">
        <f t="shared" si="39"/>
        <v>2.3033530658802992E-3</v>
      </c>
      <c r="F86" s="52">
        <f t="shared" si="34"/>
        <v>0.64218784048812372</v>
      </c>
      <c r="H86" s="19">
        <v>65.575000000000003</v>
      </c>
      <c r="I86" s="140">
        <v>98.967000000000013</v>
      </c>
      <c r="J86" s="214">
        <f t="shared" si="40"/>
        <v>2.2732605076461973E-3</v>
      </c>
      <c r="K86" s="215">
        <f t="shared" si="41"/>
        <v>3.6480789132472208E-3</v>
      </c>
      <c r="L86" s="52">
        <f t="shared" si="56"/>
        <v>0.50921845215402228</v>
      </c>
      <c r="N86" s="40">
        <f t="shared" si="60"/>
        <v>14.289605578557421</v>
      </c>
      <c r="O86" s="143">
        <f t="shared" si="61"/>
        <v>13.132563694267517</v>
      </c>
      <c r="P86" s="52">
        <f t="shared" si="62"/>
        <v>-8.0970876202918263E-2</v>
      </c>
    </row>
    <row r="87" spans="1:16" ht="20.100000000000001" customHeight="1" x14ac:dyDescent="0.25">
      <c r="A87" s="307" t="s">
        <v>205</v>
      </c>
      <c r="B87">
        <v>81.949999999999989</v>
      </c>
      <c r="C87" s="310">
        <v>131.63999999999999</v>
      </c>
      <c r="D87" s="247">
        <f t="shared" si="38"/>
        <v>2.3236348397216509E-3</v>
      </c>
      <c r="E87" s="215">
        <f t="shared" si="39"/>
        <v>4.0235323459724328E-3</v>
      </c>
      <c r="F87" s="52">
        <f t="shared" si="34"/>
        <v>0.60634533251982925</v>
      </c>
      <c r="H87" s="19">
        <v>81.537999999999997</v>
      </c>
      <c r="I87" s="140">
        <v>96.423000000000002</v>
      </c>
      <c r="J87" s="214">
        <f t="shared" si="40"/>
        <v>2.8266430083485417E-3</v>
      </c>
      <c r="K87" s="215">
        <f t="shared" si="41"/>
        <v>3.5543030813507204E-3</v>
      </c>
      <c r="L87" s="52">
        <f t="shared" si="56"/>
        <v>0.18255292011086863</v>
      </c>
      <c r="N87" s="40">
        <f t="shared" si="60"/>
        <v>9.949725442342892</v>
      </c>
      <c r="O87" s="143">
        <f t="shared" si="61"/>
        <v>7.324749316317229</v>
      </c>
      <c r="P87" s="52">
        <f t="shared" si="62"/>
        <v>-0.26382397597169793</v>
      </c>
    </row>
    <row r="88" spans="1:16" ht="20.100000000000001" customHeight="1" x14ac:dyDescent="0.25">
      <c r="A88" s="307" t="s">
        <v>215</v>
      </c>
      <c r="B88">
        <v>118.97</v>
      </c>
      <c r="C88" s="310">
        <v>104.53999999999999</v>
      </c>
      <c r="D88" s="247">
        <f t="shared" si="38"/>
        <v>3.3733110052676612E-3</v>
      </c>
      <c r="E88" s="215">
        <f t="shared" si="39"/>
        <v>3.1952299563047567E-3</v>
      </c>
      <c r="F88" s="52">
        <f t="shared" si="34"/>
        <v>-0.12129108178532409</v>
      </c>
      <c r="H88" s="19">
        <v>116.262</v>
      </c>
      <c r="I88" s="140">
        <v>85.950999999999993</v>
      </c>
      <c r="J88" s="214">
        <f t="shared" si="40"/>
        <v>4.0304050802891676E-3</v>
      </c>
      <c r="K88" s="215">
        <f t="shared" si="41"/>
        <v>3.1682887292987746E-3</v>
      </c>
      <c r="L88" s="52">
        <f t="shared" si="56"/>
        <v>-0.26071287264970505</v>
      </c>
      <c r="N88" s="40">
        <f t="shared" si="60"/>
        <v>9.7723795914936531</v>
      </c>
      <c r="O88" s="143">
        <f t="shared" si="61"/>
        <v>8.2218289649894789</v>
      </c>
      <c r="P88" s="52">
        <f t="shared" si="62"/>
        <v>-0.15866663917290397</v>
      </c>
    </row>
    <row r="89" spans="1:16" ht="20.100000000000001" customHeight="1" x14ac:dyDescent="0.25">
      <c r="A89" s="307" t="s">
        <v>211</v>
      </c>
      <c r="B89">
        <v>139.1</v>
      </c>
      <c r="C89" s="310">
        <v>119.29999999999998</v>
      </c>
      <c r="D89" s="247">
        <f t="shared" si="38"/>
        <v>3.9440830531455974E-3</v>
      </c>
      <c r="E89" s="215">
        <f t="shared" si="39"/>
        <v>3.6463643943672993E-3</v>
      </c>
      <c r="F89" s="52">
        <f t="shared" si="34"/>
        <v>-0.14234363767074057</v>
      </c>
      <c r="H89" s="19">
        <v>95.661000000000016</v>
      </c>
      <c r="I89" s="140">
        <v>81.096999999999994</v>
      </c>
      <c r="J89" s="214">
        <f t="shared" si="40"/>
        <v>3.3162390152030939E-3</v>
      </c>
      <c r="K89" s="215">
        <f t="shared" si="41"/>
        <v>2.9893626726849335E-3</v>
      </c>
      <c r="L89" s="52">
        <f t="shared" si="56"/>
        <v>-0.15224595185080669</v>
      </c>
      <c r="N89" s="40">
        <f t="shared" si="60"/>
        <v>6.8771387491013671</v>
      </c>
      <c r="O89" s="143">
        <f t="shared" si="61"/>
        <v>6.7977367979882652</v>
      </c>
      <c r="P89" s="52">
        <f t="shared" si="62"/>
        <v>-1.154578292076444E-2</v>
      </c>
    </row>
    <row r="90" spans="1:16" ht="20.100000000000001" customHeight="1" x14ac:dyDescent="0.25">
      <c r="A90" s="307" t="s">
        <v>209</v>
      </c>
      <c r="B90">
        <v>2.13</v>
      </c>
      <c r="C90" s="310">
        <v>109.13</v>
      </c>
      <c r="D90" s="247">
        <f t="shared" si="38"/>
        <v>6.039465782314969E-5</v>
      </c>
      <c r="E90" s="215">
        <f t="shared" si="39"/>
        <v>3.3355217632632305E-3</v>
      </c>
      <c r="F90" s="52">
        <f t="shared" si="34"/>
        <v>50.23474178403756</v>
      </c>
      <c r="H90" s="19">
        <v>2.6509999999999998</v>
      </c>
      <c r="I90" s="140">
        <v>65.555999999999997</v>
      </c>
      <c r="J90" s="214">
        <f t="shared" si="40"/>
        <v>9.1901084342662113E-5</v>
      </c>
      <c r="K90" s="215">
        <f t="shared" si="41"/>
        <v>2.4164970266536802E-3</v>
      </c>
      <c r="L90" s="52">
        <f t="shared" si="56"/>
        <v>23.728781591852133</v>
      </c>
      <c r="N90" s="40">
        <f t="shared" ref="N90:N91" si="63">(H90/B90)*10</f>
        <v>12.446009389671362</v>
      </c>
      <c r="O90" s="143">
        <f t="shared" ref="O90:O91" si="64">(I90/C90)*10</f>
        <v>6.0071474388344184</v>
      </c>
      <c r="P90" s="52">
        <f t="shared" ref="P90:P91" si="65">(O90-N90)/N90</f>
        <v>-0.51734349133469215</v>
      </c>
    </row>
    <row r="91" spans="1:16" ht="20.100000000000001" customHeight="1" x14ac:dyDescent="0.25">
      <c r="A91" s="307" t="s">
        <v>232</v>
      </c>
      <c r="B91">
        <v>86.59</v>
      </c>
      <c r="C91" s="310">
        <v>109.33000000000001</v>
      </c>
      <c r="D91" s="247">
        <f t="shared" si="38"/>
        <v>2.4551987891579963E-3</v>
      </c>
      <c r="E91" s="215">
        <f t="shared" si="39"/>
        <v>3.3416346960283062E-3</v>
      </c>
      <c r="F91" s="52">
        <f t="shared" si="34"/>
        <v>0.26261693036147371</v>
      </c>
      <c r="H91" s="19">
        <v>42.801000000000002</v>
      </c>
      <c r="I91" s="140">
        <v>56.984000000000002</v>
      </c>
      <c r="J91" s="214">
        <f t="shared" si="40"/>
        <v>1.4837639799887897E-3</v>
      </c>
      <c r="K91" s="215">
        <f t="shared" si="41"/>
        <v>2.1005196559709762E-3</v>
      </c>
      <c r="L91" s="52">
        <f t="shared" si="56"/>
        <v>0.33137076236536528</v>
      </c>
      <c r="N91" s="40">
        <f t="shared" si="63"/>
        <v>4.9429495322785542</v>
      </c>
      <c r="O91" s="143">
        <f t="shared" si="64"/>
        <v>5.2121101253086977</v>
      </c>
      <c r="P91" s="52">
        <f t="shared" si="65"/>
        <v>5.4453437420808222E-2</v>
      </c>
    </row>
    <row r="92" spans="1:16" ht="20.100000000000001" customHeight="1" x14ac:dyDescent="0.25">
      <c r="A92" s="307" t="s">
        <v>233</v>
      </c>
      <c r="B92">
        <v>27.14</v>
      </c>
      <c r="C92" s="310">
        <v>43.96</v>
      </c>
      <c r="D92" s="247">
        <f t="shared" si="38"/>
        <v>7.6953568700482749E-4</v>
      </c>
      <c r="E92" s="215">
        <f t="shared" si="39"/>
        <v>1.3436226217635079E-3</v>
      </c>
      <c r="F92" s="52">
        <f t="shared" si="34"/>
        <v>0.61974944731024317</v>
      </c>
      <c r="H92" s="19">
        <v>20.667000000000002</v>
      </c>
      <c r="I92" s="140">
        <v>56.954000000000001</v>
      </c>
      <c r="J92" s="214">
        <f t="shared" si="40"/>
        <v>7.1645405888713621E-4</v>
      </c>
      <c r="K92" s="215">
        <f t="shared" si="41"/>
        <v>2.0994138088967253E-3</v>
      </c>
      <c r="L92" s="52">
        <f t="shared" si="56"/>
        <v>1.7557942613828807</v>
      </c>
      <c r="N92" s="40">
        <f t="shared" si="60"/>
        <v>7.6149594694178333</v>
      </c>
      <c r="O92" s="143">
        <f t="shared" si="61"/>
        <v>12.955868971792539</v>
      </c>
      <c r="P92" s="52">
        <f t="shared" si="62"/>
        <v>0.70137070641336186</v>
      </c>
    </row>
    <row r="93" spans="1:16" ht="20.100000000000001" customHeight="1" x14ac:dyDescent="0.25">
      <c r="A93" s="307" t="s">
        <v>234</v>
      </c>
      <c r="C93" s="310">
        <v>80.28</v>
      </c>
      <c r="D93" s="247">
        <f t="shared" si="38"/>
        <v>0</v>
      </c>
      <c r="E93" s="215">
        <f t="shared" si="39"/>
        <v>2.453731211901147E-3</v>
      </c>
      <c r="F93" s="52"/>
      <c r="H93" s="19"/>
      <c r="I93" s="140">
        <v>55.581000000000003</v>
      </c>
      <c r="J93" s="214">
        <f t="shared" si="40"/>
        <v>0</v>
      </c>
      <c r="K93" s="215">
        <f t="shared" si="41"/>
        <v>2.0488028744651628E-3</v>
      </c>
      <c r="L93" s="52"/>
      <c r="N93" s="40"/>
      <c r="O93" s="143">
        <f t="shared" si="61"/>
        <v>6.92339312406577</v>
      </c>
      <c r="P93" s="52"/>
    </row>
    <row r="94" spans="1:16" ht="20.100000000000001" customHeight="1" x14ac:dyDescent="0.25">
      <c r="A94" s="307" t="s">
        <v>235</v>
      </c>
      <c r="B94">
        <v>57.24</v>
      </c>
      <c r="C94" s="310">
        <v>46.440000000000005</v>
      </c>
      <c r="D94" s="247">
        <f t="shared" si="38"/>
        <v>1.6230001003742199E-3</v>
      </c>
      <c r="E94" s="215">
        <f t="shared" si="39"/>
        <v>1.4194229880504393E-3</v>
      </c>
      <c r="F94" s="52">
        <f t="shared" si="34"/>
        <v>-0.1886792452830188</v>
      </c>
      <c r="H94" s="19">
        <v>98.426000000000002</v>
      </c>
      <c r="I94" s="140">
        <v>54.9</v>
      </c>
      <c r="J94" s="214">
        <f t="shared" si="40"/>
        <v>3.4120920888384993E-3</v>
      </c>
      <c r="K94" s="215">
        <f t="shared" ref="K94" si="66">I94/$I$96</f>
        <v>2.0237001458796606E-3</v>
      </c>
      <c r="L94" s="52">
        <f t="shared" si="56"/>
        <v>-0.44222055148029993</v>
      </c>
      <c r="N94" s="40">
        <f t="shared" si="60"/>
        <v>17.195317959468902</v>
      </c>
      <c r="O94" s="143">
        <f t="shared" si="61"/>
        <v>11.821705426356587</v>
      </c>
      <c r="P94" s="52">
        <f t="shared" si="62"/>
        <v>-0.3125044006617651</v>
      </c>
    </row>
    <row r="95" spans="1:16" ht="20.100000000000001" customHeight="1" thickBot="1" x14ac:dyDescent="0.3">
      <c r="A95" s="308" t="s">
        <v>17</v>
      </c>
      <c r="B95" s="119">
        <f>B96-SUM(B68:B94)</f>
        <v>1407.4200000000201</v>
      </c>
      <c r="C95" s="142">
        <f>C96-SUM(C68:C94)</f>
        <v>1203.4200000000019</v>
      </c>
      <c r="D95" s="247">
        <f t="shared" si="38"/>
        <v>3.9906408128384294E-2</v>
      </c>
      <c r="E95" s="215">
        <f t="shared" si="39"/>
        <v>3.6782127740733465E-2</v>
      </c>
      <c r="F95" s="52">
        <f>(C95-B95)/B95</f>
        <v>-0.14494607153516029</v>
      </c>
      <c r="H95" s="19">
        <f>H96-SUM(H68:H94)</f>
        <v>973.81000000000859</v>
      </c>
      <c r="I95" s="142">
        <f>I96-SUM(I68:I94)</f>
        <v>828.81399999998757</v>
      </c>
      <c r="J95" s="214">
        <f t="shared" si="40"/>
        <v>3.3758655203217122E-2</v>
      </c>
      <c r="K95" s="215">
        <f t="shared" si="41"/>
        <v>3.0551384566613479E-2</v>
      </c>
      <c r="L95" s="52">
        <f>(I95-H95)/H95</f>
        <v>-0.14889557511220847</v>
      </c>
      <c r="N95" s="40">
        <f t="shared" si="36"/>
        <v>6.919114407923681</v>
      </c>
      <c r="O95" s="143">
        <f t="shared" si="37"/>
        <v>6.8871549417492339</v>
      </c>
      <c r="P95" s="52">
        <f>(O95-N95)/N95</f>
        <v>-4.6190110887381116E-3</v>
      </c>
    </row>
    <row r="96" spans="1:16" ht="26.25" customHeight="1" thickBot="1" x14ac:dyDescent="0.3">
      <c r="A96" s="12" t="s">
        <v>18</v>
      </c>
      <c r="B96" s="17">
        <v>35268.020000000004</v>
      </c>
      <c r="C96" s="145">
        <v>32717.519999999997</v>
      </c>
      <c r="D96" s="243">
        <f>SUM(D68:D95)</f>
        <v>1.0000000000000007</v>
      </c>
      <c r="E96" s="244">
        <f>SUM(E68:E95)</f>
        <v>1</v>
      </c>
      <c r="F96" s="57">
        <f>(C96-B96)/B96</f>
        <v>-7.2317640740818645E-2</v>
      </c>
      <c r="G96" s="1"/>
      <c r="H96" s="17">
        <v>28846.232000000011</v>
      </c>
      <c r="I96" s="145">
        <v>27128.524999999987</v>
      </c>
      <c r="J96" s="255">
        <f t="shared" si="40"/>
        <v>1</v>
      </c>
      <c r="K96" s="244">
        <f t="shared" si="41"/>
        <v>1</v>
      </c>
      <c r="L96" s="57">
        <f>(I96-H96)/H96</f>
        <v>-5.9547014667289073E-2</v>
      </c>
      <c r="M96" s="1"/>
      <c r="N96" s="37">
        <f t="shared" si="36"/>
        <v>8.1791470005971441</v>
      </c>
      <c r="O96" s="150">
        <f t="shared" si="37"/>
        <v>8.2917424670329503</v>
      </c>
      <c r="P96" s="57">
        <f>(O96-N96)/N96</f>
        <v>1.3766162465057276E-2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E14" sqref="E14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163</v>
      </c>
      <c r="E4" s="352"/>
      <c r="F4" s="358" t="str">
        <f>D4</f>
        <v>jan-abr</v>
      </c>
      <c r="G4" s="352"/>
      <c r="H4" s="131" t="s">
        <v>151</v>
      </c>
      <c r="J4" s="347" t="str">
        <f>D4</f>
        <v>jan-abr</v>
      </c>
      <c r="K4" s="352"/>
      <c r="L4" s="353" t="str">
        <f>D4</f>
        <v>jan-abr</v>
      </c>
      <c r="M4" s="354"/>
      <c r="N4" s="131" t="str">
        <f>H4</f>
        <v>2024/2023</v>
      </c>
      <c r="P4" s="347" t="str">
        <f>D4</f>
        <v>jan-abr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3736.5700000000006</v>
      </c>
      <c r="E6" s="147">
        <v>3912.5800000000004</v>
      </c>
      <c r="F6" s="247">
        <f>D6/D8</f>
        <v>0.58758768833039543</v>
      </c>
      <c r="G6" s="246">
        <f>E6/E8</f>
        <v>0.50921779238915554</v>
      </c>
      <c r="H6" s="165">
        <f>(E6-D6)/D6</f>
        <v>4.7104697623756478E-2</v>
      </c>
      <c r="I6" s="1"/>
      <c r="J6" s="19">
        <v>1903.5689999999997</v>
      </c>
      <c r="K6" s="147">
        <v>2026.4159999999999</v>
      </c>
      <c r="L6" s="247">
        <f>J6/J8</f>
        <v>0.38897604006706454</v>
      </c>
      <c r="M6" s="246">
        <f>K6/K8</f>
        <v>0.39291852550460082</v>
      </c>
      <c r="N6" s="165">
        <f>(K6-J6)/J6</f>
        <v>6.4535091714563661E-2</v>
      </c>
      <c r="P6" s="27">
        <f t="shared" ref="P6:Q8" si="0">(J6/D6)*10</f>
        <v>5.0944288478470874</v>
      </c>
      <c r="Q6" s="152">
        <f t="shared" si="0"/>
        <v>5.1792321179375245</v>
      </c>
      <c r="R6" s="165">
        <f>(Q6-P6)/P6</f>
        <v>1.6646276280073098E-2</v>
      </c>
    </row>
    <row r="7" spans="1:18" ht="24" customHeight="1" thickBot="1" x14ac:dyDescent="0.3">
      <c r="A7" s="161" t="s">
        <v>21</v>
      </c>
      <c r="B7" s="1"/>
      <c r="C7" s="1"/>
      <c r="D7" s="117">
        <v>2622.6</v>
      </c>
      <c r="E7" s="140">
        <v>3770.9299999999994</v>
      </c>
      <c r="F7" s="247">
        <f>D7/D8</f>
        <v>0.41241231166960468</v>
      </c>
      <c r="G7" s="215">
        <f>E7/E8</f>
        <v>0.4907822076108444</v>
      </c>
      <c r="H7" s="55">
        <f t="shared" ref="H7:H8" si="1">(E7-D7)/D7</f>
        <v>0.43785937619156545</v>
      </c>
      <c r="J7" s="19">
        <v>2990.2259999999992</v>
      </c>
      <c r="K7" s="140">
        <v>3130.9279999999999</v>
      </c>
      <c r="L7" s="247">
        <f>J7/J8</f>
        <v>0.61102395993293546</v>
      </c>
      <c r="M7" s="215">
        <f>K7/K8</f>
        <v>0.60708147449539918</v>
      </c>
      <c r="N7" s="102">
        <f t="shared" ref="N7:N8" si="2">(K7-J7)/J7</f>
        <v>4.7053968496026964E-2</v>
      </c>
      <c r="P7" s="27">
        <f t="shared" si="0"/>
        <v>11.401761610615416</v>
      </c>
      <c r="Q7" s="152">
        <f t="shared" si="0"/>
        <v>8.3028006353870278</v>
      </c>
      <c r="R7" s="102">
        <f t="shared" ref="R7:R8" si="3">(Q7-P7)/P7</f>
        <v>-0.27179668204456703</v>
      </c>
    </row>
    <row r="8" spans="1:18" ht="26.25" customHeight="1" thickBot="1" x14ac:dyDescent="0.3">
      <c r="A8" s="12" t="s">
        <v>12</v>
      </c>
      <c r="B8" s="162"/>
      <c r="C8" s="162"/>
      <c r="D8" s="163">
        <v>6359.17</v>
      </c>
      <c r="E8" s="145">
        <v>7683.51</v>
      </c>
      <c r="F8" s="243">
        <f>SUM(F6:F7)</f>
        <v>1</v>
      </c>
      <c r="G8" s="244">
        <f>SUM(G6:G7)</f>
        <v>1</v>
      </c>
      <c r="H8" s="164">
        <f t="shared" si="1"/>
        <v>0.20825673790762003</v>
      </c>
      <c r="I8" s="1"/>
      <c r="J8" s="17">
        <v>4893.7949999999992</v>
      </c>
      <c r="K8" s="145">
        <v>5157.3440000000001</v>
      </c>
      <c r="L8" s="243">
        <f>SUM(L6:L7)</f>
        <v>1</v>
      </c>
      <c r="M8" s="244">
        <f>SUM(M6:M7)</f>
        <v>1</v>
      </c>
      <c r="N8" s="164">
        <f t="shared" si="2"/>
        <v>5.3853706581497782E-2</v>
      </c>
      <c r="O8" s="1"/>
      <c r="P8" s="29">
        <f t="shared" si="0"/>
        <v>7.6956505330098102</v>
      </c>
      <c r="Q8" s="146">
        <f t="shared" si="0"/>
        <v>6.7122239705551232</v>
      </c>
      <c r="R8" s="164">
        <f t="shared" si="3"/>
        <v>-0.1277899195443408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P90" sqref="P90:P92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163</v>
      </c>
      <c r="C5" s="352"/>
      <c r="D5" s="358" t="str">
        <f>B5</f>
        <v>jan-abr</v>
      </c>
      <c r="E5" s="352"/>
      <c r="F5" s="131" t="s">
        <v>151</v>
      </c>
      <c r="H5" s="347" t="str">
        <f>B5</f>
        <v>jan-abr</v>
      </c>
      <c r="I5" s="352"/>
      <c r="J5" s="358" t="str">
        <f>B5</f>
        <v>jan-abr</v>
      </c>
      <c r="K5" s="348"/>
      <c r="L5" s="131" t="str">
        <f>F5</f>
        <v>2024/2023</v>
      </c>
      <c r="N5" s="347" t="str">
        <f>B5</f>
        <v>jan-abr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167</v>
      </c>
      <c r="B7" s="39">
        <v>823.34</v>
      </c>
      <c r="C7" s="147">
        <v>963.31999999999994</v>
      </c>
      <c r="D7" s="247" t="e">
        <f>B7/$B$33</f>
        <v>#DIV/0!</v>
      </c>
      <c r="E7" s="246" t="e">
        <f t="shared" ref="E7:E32" si="0">C7/$C$33</f>
        <v>#DIV/0!</v>
      </c>
      <c r="F7" s="52">
        <f>(C7-B7)/B7</f>
        <v>0.17001481769378374</v>
      </c>
      <c r="H7" s="39">
        <v>1449.903</v>
      </c>
      <c r="I7" s="147">
        <v>1116.1009999999999</v>
      </c>
      <c r="J7" s="247" t="e">
        <f>H7/$H$33</f>
        <v>#DIV/0!</v>
      </c>
      <c r="K7" s="246" t="e">
        <f>I7/$I$33</f>
        <v>#DIV/0!</v>
      </c>
      <c r="L7" s="52">
        <f>(I7-H7)/H7</f>
        <v>-0.23022367703218777</v>
      </c>
      <c r="N7" s="27">
        <f t="shared" ref="N7:N33" si="1">(H7/B7)*10</f>
        <v>17.610015303519809</v>
      </c>
      <c r="O7" s="151">
        <f t="shared" ref="O7:O32" si="2">(I7/C7)*10</f>
        <v>11.585983889050366</v>
      </c>
      <c r="P7" s="61">
        <f>(O7-N7)/N7</f>
        <v>-0.34207985118930517</v>
      </c>
    </row>
    <row r="8" spans="1:16" ht="20.100000000000001" customHeight="1" x14ac:dyDescent="0.25">
      <c r="A8" s="8" t="s">
        <v>166</v>
      </c>
      <c r="B8" s="19">
        <v>1836.53</v>
      </c>
      <c r="C8" s="140">
        <v>1825.17</v>
      </c>
      <c r="D8" s="247" t="e">
        <f t="shared" ref="D8:D32" si="3">B8/$B$33</f>
        <v>#DIV/0!</v>
      </c>
      <c r="E8" s="215" t="e">
        <f t="shared" si="0"/>
        <v>#DIV/0!</v>
      </c>
      <c r="F8" s="52">
        <f t="shared" ref="F8:F28" si="4">(C8-B8)/B8</f>
        <v>-6.1855782372190488E-3</v>
      </c>
      <c r="H8" s="19">
        <v>658.13900000000001</v>
      </c>
      <c r="I8" s="140">
        <v>708.03</v>
      </c>
      <c r="J8" s="247" t="e">
        <f t="shared" ref="J8:J32" si="5">H8/$H$33</f>
        <v>#DIV/0!</v>
      </c>
      <c r="K8" s="215" t="e">
        <f t="shared" ref="K8:K32" si="6">I8/$I$33</f>
        <v>#DIV/0!</v>
      </c>
      <c r="L8" s="52">
        <f t="shared" ref="L8:L33" si="7">(I8-H8)/H8</f>
        <v>7.580617468346347E-2</v>
      </c>
      <c r="N8" s="27">
        <f t="shared" si="1"/>
        <v>3.5836005945995981</v>
      </c>
      <c r="O8" s="152">
        <f t="shared" si="2"/>
        <v>3.8792550830881507</v>
      </c>
      <c r="P8" s="52">
        <f t="shared" ref="P8:P69" si="8">(O8-N8)/N8</f>
        <v>8.2502075966305211E-2</v>
      </c>
    </row>
    <row r="9" spans="1:16" ht="20.100000000000001" customHeight="1" x14ac:dyDescent="0.25">
      <c r="A9" s="8" t="s">
        <v>187</v>
      </c>
      <c r="B9" s="19">
        <v>617.87</v>
      </c>
      <c r="C9" s="140">
        <v>816.99</v>
      </c>
      <c r="D9" s="247" t="e">
        <f t="shared" si="3"/>
        <v>#DIV/0!</v>
      </c>
      <c r="E9" s="215" t="e">
        <f t="shared" si="0"/>
        <v>#DIV/0!</v>
      </c>
      <c r="F9" s="52">
        <f t="shared" si="4"/>
        <v>0.32226843834463559</v>
      </c>
      <c r="H9" s="19">
        <v>422.93799999999999</v>
      </c>
      <c r="I9" s="140">
        <v>474.24599999999998</v>
      </c>
      <c r="J9" s="247" t="e">
        <f t="shared" si="5"/>
        <v>#DIV/0!</v>
      </c>
      <c r="K9" s="215" t="e">
        <f t="shared" si="6"/>
        <v>#DIV/0!</v>
      </c>
      <c r="L9" s="52">
        <f t="shared" si="7"/>
        <v>0.12131328941830716</v>
      </c>
      <c r="N9" s="27">
        <f t="shared" si="1"/>
        <v>6.845096865036334</v>
      </c>
      <c r="O9" s="152">
        <f t="shared" si="2"/>
        <v>5.8047956523335653</v>
      </c>
      <c r="P9" s="52">
        <f t="shared" si="8"/>
        <v>-0.15197757361425546</v>
      </c>
    </row>
    <row r="10" spans="1:16" ht="20.100000000000001" customHeight="1" x14ac:dyDescent="0.25">
      <c r="A10" s="8" t="s">
        <v>169</v>
      </c>
      <c r="B10" s="19">
        <v>372.95000000000005</v>
      </c>
      <c r="C10" s="140">
        <v>667.3</v>
      </c>
      <c r="D10" s="247" t="e">
        <f t="shared" si="3"/>
        <v>#DIV/0!</v>
      </c>
      <c r="E10" s="215" t="e">
        <f t="shared" si="0"/>
        <v>#DIV/0!</v>
      </c>
      <c r="F10" s="52">
        <f t="shared" si="4"/>
        <v>0.78924788845689742</v>
      </c>
      <c r="H10" s="19">
        <v>361.8</v>
      </c>
      <c r="I10" s="140">
        <v>461.41400000000004</v>
      </c>
      <c r="J10" s="247" t="e">
        <f t="shared" si="5"/>
        <v>#DIV/0!</v>
      </c>
      <c r="K10" s="215" t="e">
        <f t="shared" si="6"/>
        <v>#DIV/0!</v>
      </c>
      <c r="L10" s="52">
        <f t="shared" si="7"/>
        <v>0.2753289110005529</v>
      </c>
      <c r="N10" s="27">
        <f t="shared" si="1"/>
        <v>9.7010323099611195</v>
      </c>
      <c r="O10" s="152">
        <f t="shared" si="2"/>
        <v>6.9146410909635856</v>
      </c>
      <c r="P10" s="52">
        <f t="shared" si="8"/>
        <v>-0.28722625901744897</v>
      </c>
    </row>
    <row r="11" spans="1:16" ht="20.100000000000001" customHeight="1" x14ac:dyDescent="0.25">
      <c r="A11" s="8" t="s">
        <v>171</v>
      </c>
      <c r="B11" s="19">
        <v>794.97</v>
      </c>
      <c r="C11" s="140">
        <v>814.23</v>
      </c>
      <c r="D11" s="247" t="e">
        <f t="shared" si="3"/>
        <v>#DIV/0!</v>
      </c>
      <c r="E11" s="215" t="e">
        <f t="shared" si="0"/>
        <v>#DIV/0!</v>
      </c>
      <c r="F11" s="52">
        <f t="shared" si="4"/>
        <v>2.4227329333182373E-2</v>
      </c>
      <c r="H11" s="19">
        <v>375.07399999999996</v>
      </c>
      <c r="I11" s="140">
        <v>394.80899999999997</v>
      </c>
      <c r="J11" s="247" t="e">
        <f t="shared" si="5"/>
        <v>#DIV/0!</v>
      </c>
      <c r="K11" s="215" t="e">
        <f t="shared" si="6"/>
        <v>#DIV/0!</v>
      </c>
      <c r="L11" s="52">
        <f t="shared" si="7"/>
        <v>5.2616283720012626E-2</v>
      </c>
      <c r="N11" s="27">
        <f t="shared" si="1"/>
        <v>4.7180899908172629</v>
      </c>
      <c r="O11" s="152">
        <f t="shared" si="2"/>
        <v>4.8488633432813817</v>
      </c>
      <c r="P11" s="52">
        <f t="shared" si="8"/>
        <v>2.771743496174103E-2</v>
      </c>
    </row>
    <row r="12" spans="1:16" ht="20.100000000000001" customHeight="1" x14ac:dyDescent="0.25">
      <c r="A12" s="8" t="s">
        <v>184</v>
      </c>
      <c r="B12" s="19">
        <v>80.580000000000013</v>
      </c>
      <c r="C12" s="140">
        <v>89.390000000000015</v>
      </c>
      <c r="D12" s="247" t="e">
        <f t="shared" si="3"/>
        <v>#DIV/0!</v>
      </c>
      <c r="E12" s="215" t="e">
        <f t="shared" si="0"/>
        <v>#DIV/0!</v>
      </c>
      <c r="F12" s="52">
        <f t="shared" si="4"/>
        <v>0.10933234053114918</v>
      </c>
      <c r="H12" s="19">
        <v>183.24299999999999</v>
      </c>
      <c r="I12" s="140">
        <v>217.23599999999999</v>
      </c>
      <c r="J12" s="247" t="e">
        <f t="shared" si="5"/>
        <v>#DIV/0!</v>
      </c>
      <c r="K12" s="215" t="e">
        <f t="shared" si="6"/>
        <v>#DIV/0!</v>
      </c>
      <c r="L12" s="52">
        <f t="shared" si="7"/>
        <v>0.18550776837314384</v>
      </c>
      <c r="N12" s="27">
        <f t="shared" si="1"/>
        <v>22.74050632911392</v>
      </c>
      <c r="O12" s="152">
        <f t="shared" si="2"/>
        <v>24.302047208860046</v>
      </c>
      <c r="P12" s="52">
        <f t="shared" si="8"/>
        <v>6.8667814917864708E-2</v>
      </c>
    </row>
    <row r="13" spans="1:16" ht="20.100000000000001" customHeight="1" x14ac:dyDescent="0.25">
      <c r="A13" s="8" t="s">
        <v>175</v>
      </c>
      <c r="B13" s="19">
        <v>308.70999999999998</v>
      </c>
      <c r="C13" s="140">
        <v>205.8</v>
      </c>
      <c r="D13" s="247" t="e">
        <f t="shared" si="3"/>
        <v>#DIV/0!</v>
      </c>
      <c r="E13" s="215" t="e">
        <f t="shared" si="0"/>
        <v>#DIV/0!</v>
      </c>
      <c r="F13" s="52">
        <f t="shared" si="4"/>
        <v>-0.33335492857374227</v>
      </c>
      <c r="H13" s="19">
        <v>299.12</v>
      </c>
      <c r="I13" s="140">
        <v>196.328</v>
      </c>
      <c r="J13" s="247" t="e">
        <f t="shared" si="5"/>
        <v>#DIV/0!</v>
      </c>
      <c r="K13" s="215" t="e">
        <f t="shared" si="6"/>
        <v>#DIV/0!</v>
      </c>
      <c r="L13" s="52">
        <f t="shared" si="7"/>
        <v>-0.34364803423375234</v>
      </c>
      <c r="N13" s="27">
        <f t="shared" si="1"/>
        <v>9.6893524667163362</v>
      </c>
      <c r="O13" s="152">
        <f t="shared" si="2"/>
        <v>9.5397473275024289</v>
      </c>
      <c r="P13" s="52">
        <f t="shared" si="8"/>
        <v>-1.5440158640921809E-2</v>
      </c>
    </row>
    <row r="14" spans="1:16" ht="20.100000000000001" customHeight="1" x14ac:dyDescent="0.25">
      <c r="A14" s="8" t="s">
        <v>173</v>
      </c>
      <c r="B14" s="19">
        <v>107.5</v>
      </c>
      <c r="C14" s="140">
        <v>221.67</v>
      </c>
      <c r="D14" s="247" t="e">
        <f t="shared" si="3"/>
        <v>#DIV/0!</v>
      </c>
      <c r="E14" s="215" t="e">
        <f t="shared" si="0"/>
        <v>#DIV/0!</v>
      </c>
      <c r="F14" s="52">
        <f t="shared" si="4"/>
        <v>1.0620465116279068</v>
      </c>
      <c r="H14" s="19">
        <v>69.835000000000008</v>
      </c>
      <c r="I14" s="140">
        <v>158.28300000000002</v>
      </c>
      <c r="J14" s="247" t="e">
        <f t="shared" si="5"/>
        <v>#DIV/0!</v>
      </c>
      <c r="K14" s="215" t="e">
        <f t="shared" si="6"/>
        <v>#DIV/0!</v>
      </c>
      <c r="L14" s="52">
        <f t="shared" si="7"/>
        <v>1.2665282451492803</v>
      </c>
      <c r="N14" s="27">
        <f t="shared" si="1"/>
        <v>6.496279069767442</v>
      </c>
      <c r="O14" s="152">
        <f t="shared" si="2"/>
        <v>7.1404790905399924</v>
      </c>
      <c r="P14" s="52">
        <f t="shared" si="8"/>
        <v>9.9164462279729609E-2</v>
      </c>
    </row>
    <row r="15" spans="1:16" ht="20.100000000000001" customHeight="1" x14ac:dyDescent="0.25">
      <c r="A15" s="8" t="s">
        <v>179</v>
      </c>
      <c r="B15" s="19">
        <v>173.37999999999997</v>
      </c>
      <c r="C15" s="140">
        <v>326.2</v>
      </c>
      <c r="D15" s="247" t="e">
        <f t="shared" si="3"/>
        <v>#DIV/0!</v>
      </c>
      <c r="E15" s="215" t="e">
        <f t="shared" si="0"/>
        <v>#DIV/0!</v>
      </c>
      <c r="F15" s="52">
        <f t="shared" si="4"/>
        <v>0.8814165417003117</v>
      </c>
      <c r="H15" s="19">
        <v>118.747</v>
      </c>
      <c r="I15" s="140">
        <v>151.65699999999998</v>
      </c>
      <c r="J15" s="247" t="e">
        <f t="shared" si="5"/>
        <v>#DIV/0!</v>
      </c>
      <c r="K15" s="215" t="e">
        <f t="shared" si="6"/>
        <v>#DIV/0!</v>
      </c>
      <c r="L15" s="52">
        <f t="shared" si="7"/>
        <v>0.27714384363394429</v>
      </c>
      <c r="N15" s="27">
        <f t="shared" si="1"/>
        <v>6.848944514938287</v>
      </c>
      <c r="O15" s="152">
        <f t="shared" si="2"/>
        <v>4.6492029429797661</v>
      </c>
      <c r="P15" s="52">
        <f t="shared" si="8"/>
        <v>-0.32117964558781975</v>
      </c>
    </row>
    <row r="16" spans="1:16" ht="20.100000000000001" customHeight="1" x14ac:dyDescent="0.25">
      <c r="A16" s="8" t="s">
        <v>170</v>
      </c>
      <c r="B16" s="19">
        <v>16.48</v>
      </c>
      <c r="C16" s="140">
        <v>183.64</v>
      </c>
      <c r="D16" s="247" t="e">
        <f t="shared" si="3"/>
        <v>#DIV/0!</v>
      </c>
      <c r="E16" s="215" t="e">
        <f t="shared" si="0"/>
        <v>#DIV/0!</v>
      </c>
      <c r="F16" s="52">
        <f t="shared" si="4"/>
        <v>10.143203883495145</v>
      </c>
      <c r="H16" s="19">
        <v>15.222</v>
      </c>
      <c r="I16" s="140">
        <v>149.74</v>
      </c>
      <c r="J16" s="247" t="e">
        <f t="shared" si="5"/>
        <v>#DIV/0!</v>
      </c>
      <c r="K16" s="215" t="e">
        <f t="shared" si="6"/>
        <v>#DIV/0!</v>
      </c>
      <c r="L16" s="52">
        <f t="shared" si="7"/>
        <v>8.8370779135461834</v>
      </c>
      <c r="N16" s="27">
        <f t="shared" si="1"/>
        <v>9.2366504854368934</v>
      </c>
      <c r="O16" s="152">
        <f t="shared" si="2"/>
        <v>8.1539969505554346</v>
      </c>
      <c r="P16" s="52">
        <f t="shared" si="8"/>
        <v>-0.11721278580243358</v>
      </c>
    </row>
    <row r="17" spans="1:16" ht="20.100000000000001" customHeight="1" x14ac:dyDescent="0.25">
      <c r="A17" s="8" t="s">
        <v>177</v>
      </c>
      <c r="B17" s="19">
        <v>143.38000000000002</v>
      </c>
      <c r="C17" s="140">
        <v>290.32000000000005</v>
      </c>
      <c r="D17" s="247" t="e">
        <f t="shared" si="3"/>
        <v>#DIV/0!</v>
      </c>
      <c r="E17" s="215" t="e">
        <f t="shared" si="0"/>
        <v>#DIV/0!</v>
      </c>
      <c r="F17" s="52">
        <f t="shared" si="4"/>
        <v>1.0248291254010322</v>
      </c>
      <c r="H17" s="19">
        <v>55.161999999999999</v>
      </c>
      <c r="I17" s="140">
        <v>135.24600000000001</v>
      </c>
      <c r="J17" s="247" t="e">
        <f t="shared" si="5"/>
        <v>#DIV/0!</v>
      </c>
      <c r="K17" s="215" t="e">
        <f t="shared" si="6"/>
        <v>#DIV/0!</v>
      </c>
      <c r="L17" s="52">
        <f t="shared" si="7"/>
        <v>1.4517965265943948</v>
      </c>
      <c r="N17" s="27">
        <f t="shared" si="1"/>
        <v>3.8472590319430875</v>
      </c>
      <c r="O17" s="152">
        <f t="shared" si="2"/>
        <v>4.6585147423532645</v>
      </c>
      <c r="P17" s="52">
        <f t="shared" si="8"/>
        <v>0.2108658927497393</v>
      </c>
    </row>
    <row r="18" spans="1:16" ht="20.100000000000001" customHeight="1" x14ac:dyDescent="0.25">
      <c r="A18" s="8" t="s">
        <v>172</v>
      </c>
      <c r="B18" s="19">
        <v>94.5</v>
      </c>
      <c r="C18" s="140">
        <v>197.62</v>
      </c>
      <c r="D18" s="247" t="e">
        <f t="shared" si="3"/>
        <v>#DIV/0!</v>
      </c>
      <c r="E18" s="215" t="e">
        <f t="shared" si="0"/>
        <v>#DIV/0!</v>
      </c>
      <c r="F18" s="52">
        <f t="shared" si="4"/>
        <v>1.0912169312169313</v>
      </c>
      <c r="H18" s="19">
        <v>61.249000000000002</v>
      </c>
      <c r="I18" s="140">
        <v>122.875</v>
      </c>
      <c r="J18" s="247" t="e">
        <f t="shared" si="5"/>
        <v>#DIV/0!</v>
      </c>
      <c r="K18" s="215" t="e">
        <f t="shared" si="6"/>
        <v>#DIV/0!</v>
      </c>
      <c r="L18" s="52">
        <f t="shared" ref="L18:L19" si="9">(I18-H18)/H18</f>
        <v>1.0061552025339189</v>
      </c>
      <c r="N18" s="27">
        <f t="shared" ref="N18:N19" si="10">(H18/B18)*10</f>
        <v>6.4813756613756617</v>
      </c>
      <c r="O18" s="152">
        <f t="shared" ref="O18:O19" si="11">(I18/C18)*10</f>
        <v>6.217741119319907</v>
      </c>
      <c r="P18" s="52">
        <f t="shared" ref="P18:P19" si="12">(O18-N18)/N18</f>
        <v>-4.0675707724646626E-2</v>
      </c>
    </row>
    <row r="19" spans="1:16" ht="20.100000000000001" customHeight="1" x14ac:dyDescent="0.25">
      <c r="A19" s="8" t="s">
        <v>180</v>
      </c>
      <c r="B19" s="19">
        <v>99.95</v>
      </c>
      <c r="C19" s="140">
        <v>163.43</v>
      </c>
      <c r="D19" s="247" t="e">
        <f t="shared" si="3"/>
        <v>#DIV/0!</v>
      </c>
      <c r="E19" s="215" t="e">
        <f t="shared" si="0"/>
        <v>#DIV/0!</v>
      </c>
      <c r="F19" s="52">
        <f t="shared" si="4"/>
        <v>0.63511755877938969</v>
      </c>
      <c r="H19" s="19">
        <v>70.501000000000005</v>
      </c>
      <c r="I19" s="140">
        <v>119.48800000000001</v>
      </c>
      <c r="J19" s="247" t="e">
        <f t="shared" si="5"/>
        <v>#DIV/0!</v>
      </c>
      <c r="K19" s="215" t="e">
        <f t="shared" si="6"/>
        <v>#DIV/0!</v>
      </c>
      <c r="L19" s="52">
        <f t="shared" si="9"/>
        <v>0.6948412079261288</v>
      </c>
      <c r="N19" s="27">
        <f t="shared" si="10"/>
        <v>7.0536268134067033</v>
      </c>
      <c r="O19" s="152">
        <f t="shared" si="11"/>
        <v>7.3112647616716639</v>
      </c>
      <c r="P19" s="52">
        <f t="shared" si="12"/>
        <v>3.6525599536294265E-2</v>
      </c>
    </row>
    <row r="20" spans="1:16" ht="20.100000000000001" customHeight="1" x14ac:dyDescent="0.25">
      <c r="A20" s="8" t="s">
        <v>200</v>
      </c>
      <c r="B20" s="19">
        <v>93.149999999999991</v>
      </c>
      <c r="C20" s="140">
        <v>195.59</v>
      </c>
      <c r="D20" s="247" t="e">
        <f t="shared" si="3"/>
        <v>#DIV/0!</v>
      </c>
      <c r="E20" s="215" t="e">
        <f t="shared" si="0"/>
        <v>#DIV/0!</v>
      </c>
      <c r="F20" s="52">
        <f t="shared" si="4"/>
        <v>1.099731615673645</v>
      </c>
      <c r="H20" s="19">
        <v>45.917999999999999</v>
      </c>
      <c r="I20" s="140">
        <v>103.911</v>
      </c>
      <c r="J20" s="247" t="e">
        <f t="shared" si="5"/>
        <v>#DIV/0!</v>
      </c>
      <c r="K20" s="215" t="e">
        <f t="shared" si="6"/>
        <v>#DIV/0!</v>
      </c>
      <c r="L20" s="52">
        <f t="shared" si="7"/>
        <v>1.26296877041683</v>
      </c>
      <c r="N20" s="27">
        <f t="shared" ref="N20" si="13">(H20/B20)*10</f>
        <v>4.9294685990338163</v>
      </c>
      <c r="O20" s="152">
        <f t="shared" ref="O20" si="14">(I20/C20)*10</f>
        <v>5.3126949230533258</v>
      </c>
      <c r="P20" s="52">
        <f t="shared" ref="P20" si="15">(O20-N20)/N20</f>
        <v>7.7741914025909908E-2</v>
      </c>
    </row>
    <row r="21" spans="1:16" ht="20.100000000000001" customHeight="1" x14ac:dyDescent="0.25">
      <c r="A21" s="8" t="s">
        <v>154</v>
      </c>
      <c r="B21" s="19">
        <v>3.74</v>
      </c>
      <c r="C21" s="140">
        <v>17.97</v>
      </c>
      <c r="D21" s="247" t="e">
        <f t="shared" si="3"/>
        <v>#DIV/0!</v>
      </c>
      <c r="E21" s="215" t="e">
        <f t="shared" si="0"/>
        <v>#DIV/0!</v>
      </c>
      <c r="F21" s="52">
        <f t="shared" si="4"/>
        <v>3.8048128342245984</v>
      </c>
      <c r="H21" s="19">
        <v>3.0369999999999999</v>
      </c>
      <c r="I21" s="140">
        <v>86.760999999999996</v>
      </c>
      <c r="J21" s="247" t="e">
        <f t="shared" si="5"/>
        <v>#DIV/0!</v>
      </c>
      <c r="K21" s="215" t="e">
        <f t="shared" si="6"/>
        <v>#DIV/0!</v>
      </c>
      <c r="L21" s="52">
        <f t="shared" si="7"/>
        <v>27.567994731643065</v>
      </c>
      <c r="N21" s="27">
        <f t="shared" ref="N21:N27" si="16">(H21/B21)*10</f>
        <v>8.120320855614974</v>
      </c>
      <c r="O21" s="152">
        <f t="shared" ref="O21:O27" si="17">(I21/C21)*10</f>
        <v>48.281023928770175</v>
      </c>
      <c r="P21" s="52">
        <f t="shared" ref="P21:P27" si="18">(O21-N21)/N21</f>
        <v>4.9457039675205943</v>
      </c>
    </row>
    <row r="22" spans="1:16" ht="20.100000000000001" customHeight="1" x14ac:dyDescent="0.25">
      <c r="A22" s="8" t="s">
        <v>201</v>
      </c>
      <c r="B22" s="19">
        <v>103.86999999999999</v>
      </c>
      <c r="C22" s="140">
        <v>116.27999999999999</v>
      </c>
      <c r="D22" s="247" t="e">
        <f t="shared" si="3"/>
        <v>#DIV/0!</v>
      </c>
      <c r="E22" s="215" t="e">
        <f t="shared" si="0"/>
        <v>#DIV/0!</v>
      </c>
      <c r="F22" s="52">
        <f t="shared" si="4"/>
        <v>0.11947626841243861</v>
      </c>
      <c r="H22" s="19">
        <v>82.514999999999986</v>
      </c>
      <c r="I22" s="140">
        <v>74.057999999999993</v>
      </c>
      <c r="J22" s="247" t="e">
        <f t="shared" si="5"/>
        <v>#DIV/0!</v>
      </c>
      <c r="K22" s="215" t="e">
        <f t="shared" si="6"/>
        <v>#DIV/0!</v>
      </c>
      <c r="L22" s="52">
        <f t="shared" si="7"/>
        <v>-0.10249045628067618</v>
      </c>
      <c r="N22" s="27">
        <f t="shared" si="16"/>
        <v>7.9440646962549337</v>
      </c>
      <c r="O22" s="152">
        <f t="shared" si="17"/>
        <v>6.3689370485036125</v>
      </c>
      <c r="P22" s="52">
        <f t="shared" si="18"/>
        <v>-0.19827729354896653</v>
      </c>
    </row>
    <row r="23" spans="1:16" ht="20.100000000000001" customHeight="1" x14ac:dyDescent="0.25">
      <c r="A23" s="8" t="s">
        <v>185</v>
      </c>
      <c r="B23" s="19">
        <v>78.649999999999991</v>
      </c>
      <c r="C23" s="140">
        <v>65.599999999999994</v>
      </c>
      <c r="D23" s="247" t="e">
        <f t="shared" si="3"/>
        <v>#DIV/0!</v>
      </c>
      <c r="E23" s="215" t="e">
        <f t="shared" si="0"/>
        <v>#DIV/0!</v>
      </c>
      <c r="F23" s="52">
        <f t="shared" si="4"/>
        <v>-0.16592498410680226</v>
      </c>
      <c r="H23" s="19">
        <v>67.391000000000005</v>
      </c>
      <c r="I23" s="140">
        <v>69.763000000000005</v>
      </c>
      <c r="J23" s="247" t="e">
        <f t="shared" si="5"/>
        <v>#DIV/0!</v>
      </c>
      <c r="K23" s="215" t="e">
        <f t="shared" si="6"/>
        <v>#DIV/0!</v>
      </c>
      <c r="L23" s="52">
        <f t="shared" si="7"/>
        <v>3.5197578311643982E-2</v>
      </c>
      <c r="N23" s="27">
        <f t="shared" si="16"/>
        <v>8.5684678957406248</v>
      </c>
      <c r="O23" s="152">
        <f t="shared" si="17"/>
        <v>10.634603658536587</v>
      </c>
      <c r="P23" s="52">
        <f t="shared" si="18"/>
        <v>0.24113246241174996</v>
      </c>
    </row>
    <row r="24" spans="1:16" ht="20.100000000000001" customHeight="1" x14ac:dyDescent="0.25">
      <c r="A24" s="8" t="s">
        <v>193</v>
      </c>
      <c r="B24" s="19">
        <v>7.3599999999999994</v>
      </c>
      <c r="C24" s="140">
        <v>89.740000000000009</v>
      </c>
      <c r="D24" s="247" t="e">
        <f t="shared" si="3"/>
        <v>#DIV/0!</v>
      </c>
      <c r="E24" s="215" t="e">
        <f t="shared" si="0"/>
        <v>#DIV/0!</v>
      </c>
      <c r="F24" s="52">
        <f t="shared" si="4"/>
        <v>11.192934782608697</v>
      </c>
      <c r="H24" s="19">
        <v>7.6</v>
      </c>
      <c r="I24" s="140">
        <v>51.835999999999999</v>
      </c>
      <c r="J24" s="247" t="e">
        <f t="shared" si="5"/>
        <v>#DIV/0!</v>
      </c>
      <c r="K24" s="215" t="e">
        <f t="shared" si="6"/>
        <v>#DIV/0!</v>
      </c>
      <c r="L24" s="52">
        <f t="shared" si="7"/>
        <v>5.8205263157894738</v>
      </c>
      <c r="N24" s="27">
        <f t="shared" si="16"/>
        <v>10.326086956521738</v>
      </c>
      <c r="O24" s="152">
        <f t="shared" si="17"/>
        <v>5.776242478270559</v>
      </c>
      <c r="P24" s="52">
        <f t="shared" si="18"/>
        <v>-0.44061651789379846</v>
      </c>
    </row>
    <row r="25" spans="1:16" ht="20.100000000000001" customHeight="1" x14ac:dyDescent="0.25">
      <c r="A25" s="8" t="s">
        <v>182</v>
      </c>
      <c r="B25" s="19">
        <v>46.85</v>
      </c>
      <c r="C25" s="140">
        <v>51.56</v>
      </c>
      <c r="D25" s="247" t="e">
        <f t="shared" si="3"/>
        <v>#DIV/0!</v>
      </c>
      <c r="E25" s="215" t="e">
        <f t="shared" si="0"/>
        <v>#DIV/0!</v>
      </c>
      <c r="F25" s="52">
        <f t="shared" si="4"/>
        <v>0.10053361792956245</v>
      </c>
      <c r="H25" s="19">
        <v>30.341999999999999</v>
      </c>
      <c r="I25" s="140">
        <v>48.443999999999996</v>
      </c>
      <c r="J25" s="247" t="e">
        <f t="shared" si="5"/>
        <v>#DIV/0!</v>
      </c>
      <c r="K25" s="215" t="e">
        <f t="shared" si="6"/>
        <v>#DIV/0!</v>
      </c>
      <c r="L25" s="52">
        <f t="shared" si="7"/>
        <v>0.59659877397666594</v>
      </c>
      <c r="N25" s="27">
        <f t="shared" si="16"/>
        <v>6.4764140875133407</v>
      </c>
      <c r="O25" s="152">
        <f t="shared" si="17"/>
        <v>9.3956555469356076</v>
      </c>
      <c r="P25" s="52">
        <f t="shared" si="18"/>
        <v>0.45074966176894471</v>
      </c>
    </row>
    <row r="26" spans="1:16" ht="20.100000000000001" customHeight="1" x14ac:dyDescent="0.25">
      <c r="A26" s="8" t="s">
        <v>178</v>
      </c>
      <c r="B26" s="19">
        <v>39.770000000000003</v>
      </c>
      <c r="C26" s="140">
        <v>42.7</v>
      </c>
      <c r="D26" s="247" t="e">
        <f t="shared" si="3"/>
        <v>#DIV/0!</v>
      </c>
      <c r="E26" s="215" t="e">
        <f t="shared" si="0"/>
        <v>#DIV/0!</v>
      </c>
      <c r="F26" s="52">
        <f t="shared" si="4"/>
        <v>7.3673623334171476E-2</v>
      </c>
      <c r="H26" s="19">
        <v>42.268000000000001</v>
      </c>
      <c r="I26" s="140">
        <v>45.225999999999999</v>
      </c>
      <c r="J26" s="247" t="e">
        <f t="shared" si="5"/>
        <v>#DIV/0!</v>
      </c>
      <c r="K26" s="215" t="e">
        <f t="shared" si="6"/>
        <v>#DIV/0!</v>
      </c>
      <c r="L26" s="52">
        <f t="shared" si="7"/>
        <v>6.998201949465313E-2</v>
      </c>
      <c r="N26" s="27">
        <f t="shared" si="16"/>
        <v>10.62811164194116</v>
      </c>
      <c r="O26" s="152">
        <f t="shared" si="17"/>
        <v>10.591569086651054</v>
      </c>
      <c r="P26" s="52">
        <f t="shared" si="18"/>
        <v>-3.4382923816776842E-3</v>
      </c>
    </row>
    <row r="27" spans="1:16" ht="20.100000000000001" customHeight="1" x14ac:dyDescent="0.25">
      <c r="A27" s="8" t="s">
        <v>188</v>
      </c>
      <c r="B27" s="19">
        <v>0.93</v>
      </c>
      <c r="C27" s="140">
        <v>72.13</v>
      </c>
      <c r="D27" s="247" t="e">
        <f t="shared" si="3"/>
        <v>#DIV/0!</v>
      </c>
      <c r="E27" s="215" t="e">
        <f t="shared" si="0"/>
        <v>#DIV/0!</v>
      </c>
      <c r="F27" s="52">
        <f t="shared" si="4"/>
        <v>76.559139784946225</v>
      </c>
      <c r="H27" s="19">
        <v>0.46300000000000002</v>
      </c>
      <c r="I27" s="140">
        <v>32.677999999999997</v>
      </c>
      <c r="J27" s="247" t="e">
        <f t="shared" si="5"/>
        <v>#DIV/0!</v>
      </c>
      <c r="K27" s="215" t="e">
        <f t="shared" si="6"/>
        <v>#DIV/0!</v>
      </c>
      <c r="L27" s="52">
        <f t="shared" si="7"/>
        <v>69.578833693304517</v>
      </c>
      <c r="N27" s="27">
        <f t="shared" si="16"/>
        <v>4.978494623655914</v>
      </c>
      <c r="O27" s="152">
        <f t="shared" si="17"/>
        <v>4.5304311659503673</v>
      </c>
      <c r="P27" s="52">
        <f t="shared" si="18"/>
        <v>-8.9999787400898146E-2</v>
      </c>
    </row>
    <row r="28" spans="1:16" ht="20.100000000000001" customHeight="1" x14ac:dyDescent="0.25">
      <c r="A28" s="8" t="s">
        <v>174</v>
      </c>
      <c r="B28" s="19">
        <v>52.52</v>
      </c>
      <c r="C28" s="140">
        <v>47.95</v>
      </c>
      <c r="D28" s="247" t="e">
        <f t="shared" si="3"/>
        <v>#DIV/0!</v>
      </c>
      <c r="E28" s="215" t="e">
        <f t="shared" si="0"/>
        <v>#DIV/0!</v>
      </c>
      <c r="F28" s="52">
        <f t="shared" si="4"/>
        <v>-8.7014470677837019E-2</v>
      </c>
      <c r="H28" s="19">
        <v>51.362000000000002</v>
      </c>
      <c r="I28" s="140">
        <v>32.234999999999999</v>
      </c>
      <c r="J28" s="247" t="e">
        <f t="shared" si="5"/>
        <v>#DIV/0!</v>
      </c>
      <c r="K28" s="215" t="e">
        <f t="shared" si="6"/>
        <v>#DIV/0!</v>
      </c>
      <c r="L28" s="52">
        <f t="shared" si="7"/>
        <v>-0.37239593473774391</v>
      </c>
      <c r="N28" s="27">
        <f t="shared" ref="N28:N29" si="19">(H28/B28)*10</f>
        <v>9.7795125666412801</v>
      </c>
      <c r="O28" s="152">
        <f t="shared" ref="O28:O29" si="20">(I28/C28)*10</f>
        <v>6.7226277372262766</v>
      </c>
      <c r="P28" s="52">
        <f t="shared" ref="P28:P29" si="21">(O28-N28)/N28</f>
        <v>-0.3125804899358981</v>
      </c>
    </row>
    <row r="29" spans="1:16" ht="20.100000000000001" customHeight="1" x14ac:dyDescent="0.25">
      <c r="A29" s="8" t="s">
        <v>168</v>
      </c>
      <c r="B29" s="19">
        <v>91.83</v>
      </c>
      <c r="C29" s="140">
        <v>43.01</v>
      </c>
      <c r="D29" s="247" t="e">
        <f t="shared" si="3"/>
        <v>#DIV/0!</v>
      </c>
      <c r="E29" s="215" t="e">
        <f t="shared" si="0"/>
        <v>#DIV/0!</v>
      </c>
      <c r="F29" s="52">
        <f t="shared" ref="F29:F32" si="22">(C29-B29)/B29</f>
        <v>-0.53163454208864203</v>
      </c>
      <c r="H29" s="19">
        <v>31.835999999999999</v>
      </c>
      <c r="I29" s="140">
        <v>27.892000000000003</v>
      </c>
      <c r="J29" s="247" t="e">
        <f t="shared" si="5"/>
        <v>#DIV/0!</v>
      </c>
      <c r="K29" s="215" t="e">
        <f t="shared" si="6"/>
        <v>#DIV/0!</v>
      </c>
      <c r="L29" s="52">
        <f t="shared" ref="L29" si="23">(I29-H29)/H29</f>
        <v>-0.12388491016459341</v>
      </c>
      <c r="N29" s="27">
        <f t="shared" si="19"/>
        <v>3.4668409016661221</v>
      </c>
      <c r="O29" s="152">
        <f t="shared" si="20"/>
        <v>6.4850034875610332</v>
      </c>
      <c r="P29" s="52">
        <f t="shared" si="21"/>
        <v>0.87058006741654004</v>
      </c>
    </row>
    <row r="30" spans="1:16" ht="20.100000000000001" customHeight="1" x14ac:dyDescent="0.25">
      <c r="A30" s="8" t="s">
        <v>215</v>
      </c>
      <c r="B30" s="19">
        <v>16.2</v>
      </c>
      <c r="C30" s="140">
        <v>22.7</v>
      </c>
      <c r="D30" s="247" t="e">
        <f t="shared" si="3"/>
        <v>#DIV/0!</v>
      </c>
      <c r="E30" s="215" t="e">
        <f t="shared" si="0"/>
        <v>#DIV/0!</v>
      </c>
      <c r="F30" s="52">
        <f t="shared" si="22"/>
        <v>0.40123456790123457</v>
      </c>
      <c r="H30" s="19">
        <v>16.370999999999999</v>
      </c>
      <c r="I30" s="140">
        <v>27.836999999999996</v>
      </c>
      <c r="J30" s="247" t="e">
        <f t="shared" si="5"/>
        <v>#DIV/0!</v>
      </c>
      <c r="K30" s="215" t="e">
        <f t="shared" si="6"/>
        <v>#DIV/0!</v>
      </c>
      <c r="L30" s="52">
        <f t="shared" ref="L30:L31" si="24">(I30-H30)/H30</f>
        <v>0.70038482682792735</v>
      </c>
      <c r="N30" s="27">
        <f t="shared" ref="N30:N31" si="25">(H30/B30)*10</f>
        <v>10.105555555555554</v>
      </c>
      <c r="O30" s="152">
        <f t="shared" ref="O30:O31" si="26">(I30/C30)*10</f>
        <v>12.262995594713654</v>
      </c>
      <c r="P30" s="52">
        <f t="shared" ref="P30:P31" si="27">(O30-N30)/N30</f>
        <v>0.21349049315473231</v>
      </c>
    </row>
    <row r="31" spans="1:16" ht="20.100000000000001" customHeight="1" x14ac:dyDescent="0.25">
      <c r="A31" s="8" t="s">
        <v>181</v>
      </c>
      <c r="B31" s="19">
        <v>15.610000000000001</v>
      </c>
      <c r="C31" s="140">
        <v>28.41</v>
      </c>
      <c r="D31" s="247" t="e">
        <f t="shared" si="3"/>
        <v>#DIV/0!</v>
      </c>
      <c r="E31" s="215" t="e">
        <f t="shared" si="0"/>
        <v>#DIV/0!</v>
      </c>
      <c r="F31" s="52">
        <f t="shared" si="22"/>
        <v>0.81998718770019208</v>
      </c>
      <c r="H31" s="19">
        <v>10.766</v>
      </c>
      <c r="I31" s="140">
        <v>23.684999999999999</v>
      </c>
      <c r="J31" s="247" t="e">
        <f t="shared" si="5"/>
        <v>#DIV/0!</v>
      </c>
      <c r="K31" s="215" t="e">
        <f t="shared" si="6"/>
        <v>#DIV/0!</v>
      </c>
      <c r="L31" s="52">
        <f t="shared" si="24"/>
        <v>1.1999814229983279</v>
      </c>
      <c r="N31" s="27">
        <f t="shared" si="25"/>
        <v>6.8968609865470842</v>
      </c>
      <c r="O31" s="152">
        <f t="shared" si="26"/>
        <v>8.3368532206969377</v>
      </c>
      <c r="P31" s="52">
        <f t="shared" si="27"/>
        <v>0.2087895111933793</v>
      </c>
    </row>
    <row r="32" spans="1:16" ht="20.100000000000001" customHeight="1" thickBot="1" x14ac:dyDescent="0.3">
      <c r="A32" s="8" t="s">
        <v>17</v>
      </c>
      <c r="B32" s="19">
        <f>B33-SUM(B7:B31)</f>
        <v>-6020.619999999999</v>
      </c>
      <c r="C32" s="140">
        <f>C33-SUM(C7:C31)</f>
        <v>-7558.7200000000012</v>
      </c>
      <c r="D32" s="247" t="e">
        <f t="shared" si="3"/>
        <v>#DIV/0!</v>
      </c>
      <c r="E32" s="215" t="e">
        <f t="shared" si="0"/>
        <v>#DIV/0!</v>
      </c>
      <c r="F32" s="52">
        <f t="shared" si="22"/>
        <v>0.25547202779780198</v>
      </c>
      <c r="H32" s="19">
        <f>H33-SUM(H7:H31)</f>
        <v>-4530.8019999999997</v>
      </c>
      <c r="I32" s="140">
        <f>I33-SUM(I7:I31)</f>
        <v>-5029.7790000000014</v>
      </c>
      <c r="J32" s="247" t="e">
        <f t="shared" si="5"/>
        <v>#DIV/0!</v>
      </c>
      <c r="K32" s="215" t="e">
        <f t="shared" si="6"/>
        <v>#DIV/0!</v>
      </c>
      <c r="L32" s="52">
        <f t="shared" si="7"/>
        <v>0.11012995050324462</v>
      </c>
      <c r="N32" s="27">
        <f t="shared" si="1"/>
        <v>7.5254741206055193</v>
      </c>
      <c r="O32" s="152">
        <f t="shared" si="2"/>
        <v>6.6542734748740537</v>
      </c>
      <c r="P32" s="52">
        <f t="shared" si="8"/>
        <v>-0.11576687817529382</v>
      </c>
    </row>
    <row r="33" spans="1:16" ht="26.25" customHeight="1" thickBot="1" x14ac:dyDescent="0.3">
      <c r="A33" s="12" t="s">
        <v>18</v>
      </c>
      <c r="B33" s="17"/>
      <c r="C33" s="145"/>
      <c r="D33" s="243" t="e">
        <f>SUM(D7:D32)</f>
        <v>#DIV/0!</v>
      </c>
      <c r="E33" s="244" t="e">
        <f>SUM(E7:E32)</f>
        <v>#DIV/0!</v>
      </c>
      <c r="F33" s="57" t="e">
        <f>(C33-B33)/B33</f>
        <v>#DIV/0!</v>
      </c>
      <c r="G33" s="1"/>
      <c r="H33" s="17"/>
      <c r="I33" s="145"/>
      <c r="J33" s="243" t="e">
        <f>SUM(J7:J32)</f>
        <v>#DIV/0!</v>
      </c>
      <c r="K33" s="244" t="e">
        <f>SUM(K7:K32)</f>
        <v>#DIV/0!</v>
      </c>
      <c r="L33" s="57" t="e">
        <f t="shared" si="7"/>
        <v>#DIV/0!</v>
      </c>
      <c r="N33" s="29" t="e">
        <f t="shared" si="1"/>
        <v>#DIV/0!</v>
      </c>
      <c r="O33" s="146" t="e">
        <f>(I33/C33)*10</f>
        <v>#DIV/0!</v>
      </c>
      <c r="P33" s="57" t="e">
        <f t="shared" si="8"/>
        <v>#DIV/0!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jan-abr</v>
      </c>
      <c r="C37" s="352"/>
      <c r="D37" s="358" t="str">
        <f>B5</f>
        <v>jan-abr</v>
      </c>
      <c r="E37" s="352"/>
      <c r="F37" s="131" t="str">
        <f>F5</f>
        <v>2024/2023</v>
      </c>
      <c r="H37" s="347" t="str">
        <f>B5</f>
        <v>jan-abr</v>
      </c>
      <c r="I37" s="352"/>
      <c r="J37" s="358" t="str">
        <f>B5</f>
        <v>jan-abr</v>
      </c>
      <c r="K37" s="348"/>
      <c r="L37" s="131" t="str">
        <f>L5</f>
        <v>2024/2023</v>
      </c>
      <c r="N37" s="347" t="str">
        <f>B5</f>
        <v>jan-abr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166</v>
      </c>
      <c r="B39" s="39">
        <v>1836.53</v>
      </c>
      <c r="C39" s="147">
        <v>1825.17</v>
      </c>
      <c r="D39" s="247">
        <f t="shared" ref="D39:D55" si="28">B39/$B$62</f>
        <v>0.49150156426883468</v>
      </c>
      <c r="E39" s="246">
        <f t="shared" ref="E39:E55" si="29">C39/$C$62</f>
        <v>0.46648758619632069</v>
      </c>
      <c r="F39" s="52">
        <f>(C39-B39)/B39</f>
        <v>-6.1855782372190488E-3</v>
      </c>
      <c r="H39" s="39">
        <v>658.13900000000001</v>
      </c>
      <c r="I39" s="147">
        <v>708.03</v>
      </c>
      <c r="J39" s="247">
        <f t="shared" ref="J39:J61" si="30">H39/$H$62</f>
        <v>0.34573950300724587</v>
      </c>
      <c r="K39" s="246">
        <f t="shared" ref="K39:K61" si="31">I39/$I$62</f>
        <v>0.34940012317312941</v>
      </c>
      <c r="L39" s="52">
        <f>(I39-H39)/H39</f>
        <v>7.580617468346347E-2</v>
      </c>
      <c r="N39" s="27">
        <f t="shared" ref="N39:N62" si="32">(H39/B39)*10</f>
        <v>3.5836005945995981</v>
      </c>
      <c r="O39" s="151">
        <f t="shared" ref="O39:O62" si="33">(I39/C39)*10</f>
        <v>3.8792550830881507</v>
      </c>
      <c r="P39" s="61">
        <f t="shared" si="8"/>
        <v>8.2502075966305211E-2</v>
      </c>
    </row>
    <row r="40" spans="1:16" ht="20.100000000000001" customHeight="1" x14ac:dyDescent="0.25">
      <c r="A40" s="38" t="s">
        <v>171</v>
      </c>
      <c r="B40" s="19">
        <v>794.97</v>
      </c>
      <c r="C40" s="140">
        <v>814.23</v>
      </c>
      <c r="D40" s="247">
        <f t="shared" si="28"/>
        <v>0.21275394278710152</v>
      </c>
      <c r="E40" s="215">
        <f t="shared" si="29"/>
        <v>0.20810564895797662</v>
      </c>
      <c r="F40" s="52">
        <f t="shared" ref="F40:F62" si="34">(C40-B40)/B40</f>
        <v>2.4227329333182373E-2</v>
      </c>
      <c r="H40" s="19">
        <v>375.07399999999996</v>
      </c>
      <c r="I40" s="140">
        <v>394.80899999999997</v>
      </c>
      <c r="J40" s="247">
        <f t="shared" si="30"/>
        <v>0.19703724950343274</v>
      </c>
      <c r="K40" s="215">
        <f t="shared" si="31"/>
        <v>0.19483116990785707</v>
      </c>
      <c r="L40" s="52">
        <f t="shared" ref="L40:L62" si="35">(I40-H40)/H40</f>
        <v>5.2616283720012626E-2</v>
      </c>
      <c r="N40" s="27">
        <f t="shared" si="32"/>
        <v>4.7180899908172629</v>
      </c>
      <c r="O40" s="152">
        <f t="shared" si="33"/>
        <v>4.8488633432813817</v>
      </c>
      <c r="P40" s="52">
        <f t="shared" si="8"/>
        <v>2.771743496174103E-2</v>
      </c>
    </row>
    <row r="41" spans="1:16" ht="20.100000000000001" customHeight="1" x14ac:dyDescent="0.25">
      <c r="A41" s="38" t="s">
        <v>175</v>
      </c>
      <c r="B41" s="19">
        <v>308.70999999999998</v>
      </c>
      <c r="C41" s="140">
        <v>205.8</v>
      </c>
      <c r="D41" s="247">
        <f t="shared" si="28"/>
        <v>8.2618551238167609E-2</v>
      </c>
      <c r="E41" s="215">
        <f t="shared" si="29"/>
        <v>5.2599563459405314E-2</v>
      </c>
      <c r="F41" s="52">
        <f t="shared" si="34"/>
        <v>-0.33335492857374227</v>
      </c>
      <c r="H41" s="19">
        <v>299.12</v>
      </c>
      <c r="I41" s="140">
        <v>196.328</v>
      </c>
      <c r="J41" s="247">
        <f t="shared" si="30"/>
        <v>0.157136410605552</v>
      </c>
      <c r="K41" s="215">
        <f t="shared" si="31"/>
        <v>9.6884351485578502E-2</v>
      </c>
      <c r="L41" s="52">
        <f t="shared" si="35"/>
        <v>-0.34364803423375234</v>
      </c>
      <c r="N41" s="27">
        <f t="shared" si="32"/>
        <v>9.6893524667163362</v>
      </c>
      <c r="O41" s="152">
        <f t="shared" si="33"/>
        <v>9.5397473275024289</v>
      </c>
      <c r="P41" s="52">
        <f t="shared" si="8"/>
        <v>-1.5440158640921809E-2</v>
      </c>
    </row>
    <row r="42" spans="1:16" ht="20.100000000000001" customHeight="1" x14ac:dyDescent="0.25">
      <c r="A42" s="38" t="s">
        <v>173</v>
      </c>
      <c r="B42" s="19">
        <v>107.5</v>
      </c>
      <c r="C42" s="140">
        <v>221.67</v>
      </c>
      <c r="D42" s="247">
        <f t="shared" si="28"/>
        <v>2.8769700554251623E-2</v>
      </c>
      <c r="E42" s="215">
        <f t="shared" si="29"/>
        <v>5.6655710554161194E-2</v>
      </c>
      <c r="F42" s="52">
        <f t="shared" si="34"/>
        <v>1.0620465116279068</v>
      </c>
      <c r="H42" s="19">
        <v>69.835000000000008</v>
      </c>
      <c r="I42" s="140">
        <v>158.28300000000002</v>
      </c>
      <c r="J42" s="247">
        <f t="shared" si="30"/>
        <v>3.6686350744312396E-2</v>
      </c>
      <c r="K42" s="215">
        <f t="shared" si="31"/>
        <v>7.810982542577638E-2</v>
      </c>
      <c r="L42" s="52">
        <f t="shared" si="35"/>
        <v>1.2665282451492803</v>
      </c>
      <c r="N42" s="27">
        <f t="shared" si="32"/>
        <v>6.496279069767442</v>
      </c>
      <c r="O42" s="152">
        <f t="shared" si="33"/>
        <v>7.1404790905399924</v>
      </c>
      <c r="P42" s="52">
        <f t="shared" si="8"/>
        <v>9.9164462279729609E-2</v>
      </c>
    </row>
    <row r="43" spans="1:16" ht="20.100000000000001" customHeight="1" x14ac:dyDescent="0.25">
      <c r="A43" s="38" t="s">
        <v>179</v>
      </c>
      <c r="B43" s="19">
        <v>173.37999999999997</v>
      </c>
      <c r="C43" s="140">
        <v>326.2</v>
      </c>
      <c r="D43" s="247">
        <f t="shared" si="28"/>
        <v>4.6400843554382745E-2</v>
      </c>
      <c r="E43" s="215">
        <f t="shared" si="29"/>
        <v>8.3372097183955357E-2</v>
      </c>
      <c r="F43" s="52">
        <f t="shared" si="34"/>
        <v>0.8814165417003117</v>
      </c>
      <c r="H43" s="19">
        <v>118.747</v>
      </c>
      <c r="I43" s="140">
        <v>151.65699999999998</v>
      </c>
      <c r="J43" s="247">
        <f t="shared" si="30"/>
        <v>6.2381242812842616E-2</v>
      </c>
      <c r="K43" s="215">
        <f t="shared" si="31"/>
        <v>7.4840013106884276E-2</v>
      </c>
      <c r="L43" s="52">
        <f t="shared" si="35"/>
        <v>0.27714384363394429</v>
      </c>
      <c r="N43" s="27">
        <f t="shared" si="32"/>
        <v>6.848944514938287</v>
      </c>
      <c r="O43" s="152">
        <f t="shared" si="33"/>
        <v>4.6492029429797661</v>
      </c>
      <c r="P43" s="52">
        <f t="shared" si="8"/>
        <v>-0.32117964558781975</v>
      </c>
    </row>
    <row r="44" spans="1:16" ht="20.100000000000001" customHeight="1" x14ac:dyDescent="0.25">
      <c r="A44" s="38" t="s">
        <v>180</v>
      </c>
      <c r="B44" s="19">
        <v>99.95</v>
      </c>
      <c r="C44" s="140">
        <v>163.43</v>
      </c>
      <c r="D44" s="247">
        <f t="shared" si="28"/>
        <v>2.6749130887418135E-2</v>
      </c>
      <c r="E44" s="215">
        <f t="shared" si="29"/>
        <v>4.1770391915309089E-2</v>
      </c>
      <c r="F44" s="52">
        <f t="shared" si="34"/>
        <v>0.63511755877938969</v>
      </c>
      <c r="H44" s="19">
        <v>70.501000000000005</v>
      </c>
      <c r="I44" s="140">
        <v>119.48800000000001</v>
      </c>
      <c r="J44" s="247">
        <f t="shared" si="30"/>
        <v>3.7036219858591943E-2</v>
      </c>
      <c r="K44" s="215">
        <f t="shared" si="31"/>
        <v>5.8965187799543649E-2</v>
      </c>
      <c r="L44" s="52">
        <f t="shared" si="35"/>
        <v>0.6948412079261288</v>
      </c>
      <c r="N44" s="27">
        <f t="shared" si="32"/>
        <v>7.0536268134067033</v>
      </c>
      <c r="O44" s="152">
        <f t="shared" si="33"/>
        <v>7.3112647616716639</v>
      </c>
      <c r="P44" s="52">
        <f t="shared" si="8"/>
        <v>3.6525599536294265E-2</v>
      </c>
    </row>
    <row r="45" spans="1:16" ht="20.100000000000001" customHeight="1" x14ac:dyDescent="0.25">
      <c r="A45" s="38" t="s">
        <v>185</v>
      </c>
      <c r="B45" s="19">
        <v>78.649999999999991</v>
      </c>
      <c r="C45" s="140">
        <v>65.599999999999994</v>
      </c>
      <c r="D45" s="247">
        <f t="shared" si="28"/>
        <v>2.1048715800854788E-2</v>
      </c>
      <c r="E45" s="215">
        <f t="shared" si="29"/>
        <v>1.6766430334970786E-2</v>
      </c>
      <c r="F45" s="52">
        <f t="shared" si="34"/>
        <v>-0.16592498410680226</v>
      </c>
      <c r="H45" s="19">
        <v>67.391000000000005</v>
      </c>
      <c r="I45" s="140">
        <v>69.763000000000005</v>
      </c>
      <c r="J45" s="247">
        <f t="shared" si="30"/>
        <v>3.5402446667286556E-2</v>
      </c>
      <c r="K45" s="215">
        <f t="shared" si="31"/>
        <v>3.4426790945195865E-2</v>
      </c>
      <c r="L45" s="52">
        <f t="shared" si="35"/>
        <v>3.5197578311643982E-2</v>
      </c>
      <c r="N45" s="27">
        <f t="shared" si="32"/>
        <v>8.5684678957406248</v>
      </c>
      <c r="O45" s="152">
        <f t="shared" si="33"/>
        <v>10.634603658536587</v>
      </c>
      <c r="P45" s="52">
        <f t="shared" si="8"/>
        <v>0.24113246241174996</v>
      </c>
    </row>
    <row r="46" spans="1:16" ht="20.100000000000001" customHeight="1" x14ac:dyDescent="0.25">
      <c r="A46" s="38" t="s">
        <v>193</v>
      </c>
      <c r="B46" s="19">
        <v>7.3599999999999994</v>
      </c>
      <c r="C46" s="140">
        <v>89.740000000000009</v>
      </c>
      <c r="D46" s="247">
        <f t="shared" si="28"/>
        <v>1.9697208937608551E-3</v>
      </c>
      <c r="E46" s="215">
        <f t="shared" si="29"/>
        <v>2.293627222957742E-2</v>
      </c>
      <c r="F46" s="52">
        <f t="shared" si="34"/>
        <v>11.192934782608697</v>
      </c>
      <c r="H46" s="19">
        <v>7.6</v>
      </c>
      <c r="I46" s="140">
        <v>51.835999999999999</v>
      </c>
      <c r="J46" s="247">
        <f t="shared" si="30"/>
        <v>3.9925004031900078E-3</v>
      </c>
      <c r="K46" s="215">
        <f t="shared" si="31"/>
        <v>2.5580137543327733E-2</v>
      </c>
      <c r="L46" s="52">
        <f t="shared" si="35"/>
        <v>5.8205263157894738</v>
      </c>
      <c r="N46" s="27">
        <f t="shared" si="32"/>
        <v>10.326086956521738</v>
      </c>
      <c r="O46" s="152">
        <f t="shared" si="33"/>
        <v>5.776242478270559</v>
      </c>
      <c r="P46" s="52">
        <f t="shared" si="8"/>
        <v>-0.44061651789379846</v>
      </c>
    </row>
    <row r="47" spans="1:16" ht="20.100000000000001" customHeight="1" x14ac:dyDescent="0.25">
      <c r="A47" s="38" t="s">
        <v>178</v>
      </c>
      <c r="B47" s="19">
        <v>39.770000000000003</v>
      </c>
      <c r="C47" s="140">
        <v>42.7</v>
      </c>
      <c r="D47" s="247">
        <f t="shared" si="28"/>
        <v>1.0643451079465927E-2</v>
      </c>
      <c r="E47" s="215">
        <f t="shared" si="29"/>
        <v>1.0913514867427632E-2</v>
      </c>
      <c r="F47" s="52">
        <f t="shared" si="34"/>
        <v>7.3673623334171476E-2</v>
      </c>
      <c r="H47" s="19">
        <v>42.268000000000001</v>
      </c>
      <c r="I47" s="140">
        <v>45.225999999999999</v>
      </c>
      <c r="J47" s="247">
        <f t="shared" si="30"/>
        <v>2.2204606189741481E-2</v>
      </c>
      <c r="K47" s="215">
        <f t="shared" si="31"/>
        <v>2.2318220937852844E-2</v>
      </c>
      <c r="L47" s="52">
        <f t="shared" si="35"/>
        <v>6.998201949465313E-2</v>
      </c>
      <c r="N47" s="27">
        <f t="shared" si="32"/>
        <v>10.62811164194116</v>
      </c>
      <c r="O47" s="152">
        <f t="shared" si="33"/>
        <v>10.591569086651054</v>
      </c>
      <c r="P47" s="52">
        <f t="shared" si="8"/>
        <v>-3.4382923816776842E-3</v>
      </c>
    </row>
    <row r="48" spans="1:16" ht="20.100000000000001" customHeight="1" x14ac:dyDescent="0.25">
      <c r="A48" s="38" t="s">
        <v>174</v>
      </c>
      <c r="B48" s="19">
        <v>52.52</v>
      </c>
      <c r="C48" s="140">
        <v>47.95</v>
      </c>
      <c r="D48" s="247">
        <f t="shared" si="28"/>
        <v>1.4055671377760886E-2</v>
      </c>
      <c r="E48" s="215">
        <f t="shared" si="29"/>
        <v>1.225534046588185E-2</v>
      </c>
      <c r="F48" s="52">
        <f t="shared" ref="F48:F61" si="36">(C48-B48)/B48</f>
        <v>-8.7014470677837019E-2</v>
      </c>
      <c r="H48" s="19">
        <v>51.362000000000002</v>
      </c>
      <c r="I48" s="140">
        <v>32.234999999999999</v>
      </c>
      <c r="J48" s="247">
        <f t="shared" si="30"/>
        <v>2.6981948119558577E-2</v>
      </c>
      <c r="K48" s="215">
        <f t="shared" si="31"/>
        <v>1.5907395125186539E-2</v>
      </c>
      <c r="L48" s="52">
        <f t="shared" ref="L48:L61" si="37">(I48-H48)/H48</f>
        <v>-0.37239593473774391</v>
      </c>
      <c r="N48" s="27">
        <f t="shared" ref="N48:N51" si="38">(H48/B48)*10</f>
        <v>9.7795125666412801</v>
      </c>
      <c r="O48" s="152">
        <f t="shared" ref="O48:O51" si="39">(I48/C48)*10</f>
        <v>6.7226277372262766</v>
      </c>
      <c r="P48" s="52">
        <f t="shared" ref="P48:P51" si="40">(O48-N48)/N48</f>
        <v>-0.3125804899358981</v>
      </c>
    </row>
    <row r="49" spans="1:16" ht="20.100000000000001" customHeight="1" x14ac:dyDescent="0.25">
      <c r="A49" s="38" t="s">
        <v>181</v>
      </c>
      <c r="B49" s="19">
        <v>15.610000000000001</v>
      </c>
      <c r="C49" s="140">
        <v>28.41</v>
      </c>
      <c r="D49" s="247">
        <f t="shared" si="28"/>
        <v>4.177628145598771E-3</v>
      </c>
      <c r="E49" s="215">
        <f t="shared" si="29"/>
        <v>7.2611933813493922E-3</v>
      </c>
      <c r="F49" s="52">
        <f t="shared" si="36"/>
        <v>0.81998718770019208</v>
      </c>
      <c r="H49" s="19">
        <v>10.766</v>
      </c>
      <c r="I49" s="140">
        <v>23.684999999999999</v>
      </c>
      <c r="J49" s="247">
        <f t="shared" si="30"/>
        <v>5.6556920185188977E-3</v>
      </c>
      <c r="K49" s="215">
        <f t="shared" si="31"/>
        <v>1.1688123267877871E-2</v>
      </c>
      <c r="L49" s="52">
        <f t="shared" si="37"/>
        <v>1.1999814229983279</v>
      </c>
      <c r="N49" s="27">
        <f t="shared" si="38"/>
        <v>6.8968609865470842</v>
      </c>
      <c r="O49" s="152">
        <f t="shared" si="39"/>
        <v>8.3368532206969377</v>
      </c>
      <c r="P49" s="52">
        <f t="shared" si="40"/>
        <v>0.2087895111933793</v>
      </c>
    </row>
    <row r="50" spans="1:16" ht="20.100000000000001" customHeight="1" x14ac:dyDescent="0.25">
      <c r="A50" s="38" t="s">
        <v>183</v>
      </c>
      <c r="B50" s="19">
        <v>48.370000000000005</v>
      </c>
      <c r="C50" s="140">
        <v>32.5</v>
      </c>
      <c r="D50" s="247">
        <f t="shared" si="28"/>
        <v>1.2945027123806057E-2</v>
      </c>
      <c r="E50" s="215">
        <f t="shared" si="29"/>
        <v>8.3065394190022963E-3</v>
      </c>
      <c r="F50" s="52">
        <f t="shared" si="36"/>
        <v>-0.32809592722762049</v>
      </c>
      <c r="H50" s="19">
        <v>32.44</v>
      </c>
      <c r="I50" s="140">
        <v>21.117999999999999</v>
      </c>
      <c r="J50" s="247">
        <f t="shared" si="30"/>
        <v>1.7041672773616297E-2</v>
      </c>
      <c r="K50" s="215">
        <f t="shared" si="31"/>
        <v>1.0421354746508123E-2</v>
      </c>
      <c r="L50" s="52">
        <f t="shared" si="37"/>
        <v>-0.34901356350184959</v>
      </c>
      <c r="N50" s="27">
        <f t="shared" si="38"/>
        <v>6.7066363448418436</v>
      </c>
      <c r="O50" s="152">
        <f t="shared" si="39"/>
        <v>6.4978461538461527</v>
      </c>
      <c r="P50" s="52">
        <f t="shared" si="40"/>
        <v>-3.113187897182974E-2</v>
      </c>
    </row>
    <row r="51" spans="1:16" ht="20.100000000000001" customHeight="1" x14ac:dyDescent="0.25">
      <c r="A51" s="38" t="s">
        <v>194</v>
      </c>
      <c r="B51" s="19">
        <v>119.78</v>
      </c>
      <c r="C51" s="140">
        <v>4.0199999999999996</v>
      </c>
      <c r="D51" s="247">
        <f t="shared" si="28"/>
        <v>3.205613704547218E-2</v>
      </c>
      <c r="E51" s="215">
        <f t="shared" si="29"/>
        <v>1.0274550296735148E-3</v>
      </c>
      <c r="F51" s="52">
        <f t="shared" si="36"/>
        <v>-0.96643847052930376</v>
      </c>
      <c r="H51" s="19">
        <v>48.829000000000001</v>
      </c>
      <c r="I51" s="140">
        <v>13.116000000000001</v>
      </c>
      <c r="J51" s="247">
        <f t="shared" si="30"/>
        <v>2.5651289761495381E-2</v>
      </c>
      <c r="K51" s="215">
        <f t="shared" si="31"/>
        <v>6.4725110737380697E-3</v>
      </c>
      <c r="L51" s="52">
        <f t="shared" si="37"/>
        <v>-0.73138913350672752</v>
      </c>
      <c r="N51" s="27">
        <f t="shared" si="38"/>
        <v>4.0765570212055433</v>
      </c>
      <c r="O51" s="152">
        <f t="shared" si="39"/>
        <v>32.626865671641795</v>
      </c>
      <c r="P51" s="52">
        <f t="shared" si="40"/>
        <v>7.0035347235234271</v>
      </c>
    </row>
    <row r="52" spans="1:16" ht="20.100000000000001" customHeight="1" x14ac:dyDescent="0.25">
      <c r="A52" s="38" t="s">
        <v>192</v>
      </c>
      <c r="B52" s="19">
        <v>5.0699999999999994</v>
      </c>
      <c r="C52" s="140">
        <v>15.26</v>
      </c>
      <c r="D52" s="247">
        <f t="shared" si="28"/>
        <v>1.3568593656749367E-3</v>
      </c>
      <c r="E52" s="215">
        <f t="shared" si="29"/>
        <v>3.9002397395069242E-3</v>
      </c>
      <c r="F52" s="52">
        <f t="shared" si="36"/>
        <v>2.0098619329388563</v>
      </c>
      <c r="H52" s="19">
        <v>6.5540000000000003</v>
      </c>
      <c r="I52" s="140">
        <v>12.676000000000002</v>
      </c>
      <c r="J52" s="247">
        <f t="shared" si="30"/>
        <v>3.4430062687509622E-3</v>
      </c>
      <c r="K52" s="215">
        <f t="shared" si="31"/>
        <v>6.2553789547654601E-3</v>
      </c>
      <c r="L52" s="52">
        <f t="shared" si="37"/>
        <v>0.93408605431797398</v>
      </c>
      <c r="N52" s="27">
        <f t="shared" si="32"/>
        <v>12.927021696252467</v>
      </c>
      <c r="O52" s="152">
        <f t="shared" si="33"/>
        <v>8.306684141546528</v>
      </c>
      <c r="P52" s="52">
        <f t="shared" si="8"/>
        <v>-0.35741701865058145</v>
      </c>
    </row>
    <row r="53" spans="1:16" ht="20.100000000000001" customHeight="1" x14ac:dyDescent="0.25">
      <c r="A53" s="38" t="s">
        <v>198</v>
      </c>
      <c r="B53" s="19">
        <v>4.4000000000000004</v>
      </c>
      <c r="C53" s="140">
        <v>8.98</v>
      </c>
      <c r="D53" s="247">
        <f t="shared" si="28"/>
        <v>1.1775505343135549E-3</v>
      </c>
      <c r="E53" s="215">
        <f t="shared" si="29"/>
        <v>2.2951607379274037E-3</v>
      </c>
      <c r="F53" s="52">
        <f t="shared" si="36"/>
        <v>1.0409090909090908</v>
      </c>
      <c r="H53" s="19">
        <v>5.3629999999999995</v>
      </c>
      <c r="I53" s="140">
        <v>9.8019999999999996</v>
      </c>
      <c r="J53" s="247">
        <f t="shared" si="30"/>
        <v>2.8173394292510538E-3</v>
      </c>
      <c r="K53" s="215">
        <f t="shared" si="31"/>
        <v>4.8371114322034578E-3</v>
      </c>
      <c r="L53" s="52">
        <f t="shared" si="37"/>
        <v>0.82770837217975024</v>
      </c>
      <c r="N53" s="27">
        <f t="shared" ref="N53" si="41">(H53/B53)*10</f>
        <v>12.188636363636363</v>
      </c>
      <c r="O53" s="152">
        <f t="shared" ref="O53:O54" si="42">(I53/C53)*10</f>
        <v>10.915367483296212</v>
      </c>
      <c r="P53" s="52">
        <f t="shared" ref="P53" si="43">(O53-N53)/N53</f>
        <v>-0.10446360383174835</v>
      </c>
    </row>
    <row r="54" spans="1:16" ht="20.100000000000001" customHeight="1" x14ac:dyDescent="0.25">
      <c r="A54" s="38" t="s">
        <v>225</v>
      </c>
      <c r="B54" s="19"/>
      <c r="C54" s="140">
        <v>6.27</v>
      </c>
      <c r="D54" s="247">
        <f t="shared" si="28"/>
        <v>0</v>
      </c>
      <c r="E54" s="215">
        <f t="shared" si="29"/>
        <v>1.6025231432967506E-3</v>
      </c>
      <c r="F54" s="52"/>
      <c r="H54" s="19"/>
      <c r="I54" s="140">
        <v>6.0750000000000002</v>
      </c>
      <c r="J54" s="247">
        <f t="shared" si="30"/>
        <v>0</v>
      </c>
      <c r="K54" s="215">
        <f t="shared" si="31"/>
        <v>2.9979036880877379E-3</v>
      </c>
      <c r="L54" s="52"/>
      <c r="N54" s="27"/>
      <c r="O54" s="152">
        <f t="shared" si="42"/>
        <v>9.6889952153110066</v>
      </c>
      <c r="P54" s="52"/>
    </row>
    <row r="55" spans="1:16" ht="20.100000000000001" customHeight="1" x14ac:dyDescent="0.25">
      <c r="A55" s="38" t="s">
        <v>186</v>
      </c>
      <c r="B55" s="19">
        <v>15.649999999999999</v>
      </c>
      <c r="C55" s="140">
        <v>5.6499999999999995</v>
      </c>
      <c r="D55" s="247">
        <f t="shared" si="28"/>
        <v>4.1883331504561656E-3</v>
      </c>
      <c r="E55" s="215">
        <f t="shared" si="29"/>
        <v>1.4440599297650145E-3</v>
      </c>
      <c r="F55" s="52">
        <f t="shared" si="36"/>
        <v>-0.63897763578274769</v>
      </c>
      <c r="H55" s="19">
        <v>16.919999999999998</v>
      </c>
      <c r="I55" s="140">
        <v>5.37</v>
      </c>
      <c r="J55" s="247">
        <f t="shared" si="30"/>
        <v>8.8885666871019644E-3</v>
      </c>
      <c r="K55" s="215">
        <f t="shared" si="31"/>
        <v>2.6499988156429882E-3</v>
      </c>
      <c r="L55" s="52">
        <f t="shared" si="37"/>
        <v>-0.68262411347517726</v>
      </c>
      <c r="N55" s="27">
        <f t="shared" ref="N55:N57" si="44">(H55/B55)*10</f>
        <v>10.811501597444089</v>
      </c>
      <c r="O55" s="152">
        <f t="shared" ref="O55:O57" si="45">(I55/C55)*10</f>
        <v>9.504424778761063</v>
      </c>
      <c r="P55" s="52">
        <f t="shared" ref="P55:P57" si="46">(O55-N55)/N55</f>
        <v>-0.12089688068788035</v>
      </c>
    </row>
    <row r="56" spans="1:16" ht="20.100000000000001" customHeight="1" x14ac:dyDescent="0.25">
      <c r="A56" s="38" t="s">
        <v>195</v>
      </c>
      <c r="B56" s="19">
        <v>9.0499999999999989</v>
      </c>
      <c r="C56" s="140">
        <v>6.43</v>
      </c>
      <c r="D56" s="247">
        <f t="shared" ref="D56:D57" si="47">B56/$B$62</f>
        <v>2.422007348985834E-3</v>
      </c>
      <c r="E56" s="215">
        <f t="shared" ref="E56:E57" si="48">C56/$C$62</f>
        <v>1.6434168758210697E-3</v>
      </c>
      <c r="F56" s="52">
        <f t="shared" si="36"/>
        <v>-0.2895027624309392</v>
      </c>
      <c r="H56" s="19">
        <v>7.2250000000000005</v>
      </c>
      <c r="I56" s="140">
        <v>4.0999999999999996</v>
      </c>
      <c r="J56" s="247">
        <f t="shared" si="30"/>
        <v>3.7955020280326067E-3</v>
      </c>
      <c r="K56" s="215">
        <f t="shared" si="31"/>
        <v>2.0232765631538643E-3</v>
      </c>
      <c r="L56" s="52">
        <f t="shared" si="37"/>
        <v>-0.4325259515570935</v>
      </c>
      <c r="N56" s="27">
        <f t="shared" si="44"/>
        <v>7.9834254143646426</v>
      </c>
      <c r="O56" s="152">
        <f t="shared" si="45"/>
        <v>6.3763608087091752</v>
      </c>
      <c r="P56" s="52">
        <f t="shared" si="46"/>
        <v>-0.20130013399559829</v>
      </c>
    </row>
    <row r="57" spans="1:16" ht="20.100000000000001" customHeight="1" x14ac:dyDescent="0.25">
      <c r="A57" s="38" t="s">
        <v>217</v>
      </c>
      <c r="B57" s="19">
        <v>0.96000000000000008</v>
      </c>
      <c r="C57" s="140">
        <v>1.2</v>
      </c>
      <c r="D57" s="247">
        <f t="shared" si="47"/>
        <v>2.5692011657750286E-4</v>
      </c>
      <c r="E57" s="215">
        <f t="shared" si="48"/>
        <v>3.0670299393239245E-4</v>
      </c>
      <c r="F57" s="52">
        <f t="shared" si="36"/>
        <v>0.24999999999999986</v>
      </c>
      <c r="H57" s="19">
        <v>0.81700000000000006</v>
      </c>
      <c r="I57" s="140">
        <v>1.208</v>
      </c>
      <c r="J57" s="247">
        <f t="shared" si="30"/>
        <v>4.2919379334292588E-4</v>
      </c>
      <c r="K57" s="215">
        <f t="shared" si="31"/>
        <v>5.9612636299752873E-4</v>
      </c>
      <c r="L57" s="52">
        <f t="shared" si="37"/>
        <v>0.47858017135862896</v>
      </c>
      <c r="N57" s="27">
        <f t="shared" si="44"/>
        <v>8.5104166666666679</v>
      </c>
      <c r="O57" s="152">
        <f t="shared" si="45"/>
        <v>10.066666666666666</v>
      </c>
      <c r="P57" s="52">
        <f t="shared" si="46"/>
        <v>0.18286413708690311</v>
      </c>
    </row>
    <row r="58" spans="1:16" ht="20.100000000000001" customHeight="1" x14ac:dyDescent="0.25">
      <c r="A58" s="38" t="s">
        <v>191</v>
      </c>
      <c r="B58" s="19">
        <v>0.85</v>
      </c>
      <c r="C58" s="140">
        <v>0.55000000000000004</v>
      </c>
      <c r="D58" s="247">
        <f>B58/$B$62</f>
        <v>2.2748135321966397E-4</v>
      </c>
      <c r="E58" s="215">
        <f>C58/$C$62</f>
        <v>1.4057220555234657E-4</v>
      </c>
      <c r="F58" s="52">
        <f t="shared" si="36"/>
        <v>-0.35294117647058815</v>
      </c>
      <c r="H58" s="19">
        <v>1.5389999999999999</v>
      </c>
      <c r="I58" s="140">
        <v>0.66100000000000003</v>
      </c>
      <c r="J58" s="247">
        <f t="shared" si="30"/>
        <v>8.0848133164597652E-4</v>
      </c>
      <c r="K58" s="215">
        <f t="shared" si="31"/>
        <v>3.2619166054748887E-4</v>
      </c>
      <c r="L58" s="52">
        <f t="shared" si="37"/>
        <v>-0.57050032488628977</v>
      </c>
      <c r="N58" s="27">
        <f t="shared" ref="N58:N61" si="49">(H58/B58)*10</f>
        <v>18.105882352941176</v>
      </c>
      <c r="O58" s="152">
        <f t="shared" ref="O58:O61" si="50">(I58/C58)*10</f>
        <v>12.018181818181816</v>
      </c>
      <c r="P58" s="52">
        <f t="shared" ref="P58:P61" si="51">(O58-N58)/N58</f>
        <v>-0.33622777482426619</v>
      </c>
    </row>
    <row r="59" spans="1:16" ht="20.100000000000001" customHeight="1" x14ac:dyDescent="0.25">
      <c r="A59" s="38" t="s">
        <v>236</v>
      </c>
      <c r="B59" s="19"/>
      <c r="C59" s="140">
        <v>0.54</v>
      </c>
      <c r="D59" s="247">
        <f>B59/$B$62</f>
        <v>0</v>
      </c>
      <c r="E59" s="215">
        <f>C59/$C$62</f>
        <v>1.3801634726957662E-4</v>
      </c>
      <c r="F59" s="52"/>
      <c r="H59" s="19"/>
      <c r="I59" s="140">
        <v>0.499</v>
      </c>
      <c r="J59" s="247">
        <f t="shared" si="30"/>
        <v>0</v>
      </c>
      <c r="K59" s="215">
        <f t="shared" si="31"/>
        <v>2.4624756219848249E-4</v>
      </c>
      <c r="L59" s="52"/>
      <c r="N59" s="27"/>
      <c r="O59" s="152">
        <f t="shared" si="50"/>
        <v>9.2407407407407405</v>
      </c>
      <c r="P59" s="52"/>
    </row>
    <row r="60" spans="1:16" ht="20.100000000000001" customHeight="1" x14ac:dyDescent="0.25">
      <c r="A60" s="38" t="s">
        <v>190</v>
      </c>
      <c r="B60" s="19">
        <v>15.439999999999998</v>
      </c>
      <c r="C60" s="140">
        <v>0.18</v>
      </c>
      <c r="D60" s="247">
        <f>B60/$B$62</f>
        <v>4.1321318749548367E-3</v>
      </c>
      <c r="E60" s="215">
        <f>C60/$C$62</f>
        <v>4.6005449089858872E-5</v>
      </c>
      <c r="F60" s="52">
        <f t="shared" si="36"/>
        <v>-0.98834196891191717</v>
      </c>
      <c r="H60" s="19">
        <v>11.665999999999999</v>
      </c>
      <c r="I60" s="140">
        <v>0.31700000000000006</v>
      </c>
      <c r="J60" s="247">
        <f t="shared" si="30"/>
        <v>6.1284881188966613E-3</v>
      </c>
      <c r="K60" s="215">
        <f t="shared" si="31"/>
        <v>1.5643382207799393E-4</v>
      </c>
      <c r="L60" s="52">
        <f t="shared" si="37"/>
        <v>-0.97282701868678212</v>
      </c>
      <c r="N60" s="27">
        <f t="shared" si="49"/>
        <v>7.5556994818652861</v>
      </c>
      <c r="O60" s="152">
        <f t="shared" si="50"/>
        <v>17.611111111111114</v>
      </c>
      <c r="P60" s="52">
        <f t="shared" si="51"/>
        <v>1.3308379526449132</v>
      </c>
    </row>
    <row r="61" spans="1:16" ht="20.100000000000001" customHeight="1" thickBot="1" x14ac:dyDescent="0.3">
      <c r="A61" s="8" t="s">
        <v>17</v>
      </c>
      <c r="B61" s="19">
        <f>B62-SUM(B39:B60)</f>
        <v>2.0499999999997272</v>
      </c>
      <c r="C61" s="140">
        <f>C62-SUM(C39:C60)</f>
        <v>9.9999999999909051E-2</v>
      </c>
      <c r="D61" s="247">
        <f>B61/$B$62</f>
        <v>5.4863149894146957E-4</v>
      </c>
      <c r="E61" s="215">
        <f>C61/$C$62</f>
        <v>2.5558582827676127E-5</v>
      </c>
      <c r="F61" s="52">
        <f t="shared" si="36"/>
        <v>-0.95121951219515988</v>
      </c>
      <c r="H61" s="19">
        <f>H62-SUM(H39:H60)</f>
        <v>1.4129999999995562</v>
      </c>
      <c r="I61" s="140">
        <f>I62-SUM(I39:I60)</f>
        <v>0.13400000000024193</v>
      </c>
      <c r="J61" s="247">
        <f t="shared" si="30"/>
        <v>7.4228987759285649E-4</v>
      </c>
      <c r="K61" s="215">
        <f t="shared" si="31"/>
        <v>6.6126599869050561E-5</v>
      </c>
      <c r="L61" s="52">
        <f t="shared" si="37"/>
        <v>-0.90516631280942395</v>
      </c>
      <c r="N61" s="27">
        <f t="shared" si="49"/>
        <v>6.8926829268280212</v>
      </c>
      <c r="O61" s="152">
        <f t="shared" si="50"/>
        <v>13.40000000003638</v>
      </c>
      <c r="P61" s="52">
        <f t="shared" si="51"/>
        <v>0.94409058740831919</v>
      </c>
    </row>
    <row r="62" spans="1:16" ht="26.25" customHeight="1" thickBot="1" x14ac:dyDescent="0.3">
      <c r="A62" s="12" t="s">
        <v>18</v>
      </c>
      <c r="B62" s="17">
        <v>3736.5700000000006</v>
      </c>
      <c r="C62" s="145">
        <v>3912.5799999999995</v>
      </c>
      <c r="D62" s="253">
        <f>SUM(D39:D61)</f>
        <v>1</v>
      </c>
      <c r="E62" s="254">
        <f>SUM(E39:E61)</f>
        <v>1</v>
      </c>
      <c r="F62" s="57">
        <f t="shared" si="34"/>
        <v>4.7104697623756235E-2</v>
      </c>
      <c r="G62" s="1"/>
      <c r="H62" s="17">
        <v>1903.569</v>
      </c>
      <c r="I62" s="145">
        <v>2026.4159999999995</v>
      </c>
      <c r="J62" s="253">
        <f>SUM(J39:J61)</f>
        <v>0.99999999999999967</v>
      </c>
      <c r="K62" s="254">
        <f>SUM(K39:K61)</f>
        <v>1.0000000000000002</v>
      </c>
      <c r="L62" s="57">
        <f t="shared" si="35"/>
        <v>6.4535091714563286E-2</v>
      </c>
      <c r="M62" s="1"/>
      <c r="N62" s="29">
        <f t="shared" si="32"/>
        <v>5.0944288478470892</v>
      </c>
      <c r="O62" s="146">
        <f t="shared" si="33"/>
        <v>5.1792321179375245</v>
      </c>
      <c r="P62" s="57">
        <f t="shared" si="8"/>
        <v>1.6646276280072744E-2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jan-abr</v>
      </c>
      <c r="C66" s="352"/>
      <c r="D66" s="358" t="str">
        <f>B5</f>
        <v>jan-abr</v>
      </c>
      <c r="E66" s="352"/>
      <c r="F66" s="131" t="str">
        <f>F37</f>
        <v>2024/2023</v>
      </c>
      <c r="H66" s="347" t="str">
        <f>B5</f>
        <v>jan-abr</v>
      </c>
      <c r="I66" s="352"/>
      <c r="J66" s="358" t="str">
        <f>B5</f>
        <v>jan-abr</v>
      </c>
      <c r="K66" s="348"/>
      <c r="L66" s="131" t="str">
        <f>L37</f>
        <v>2024/2023</v>
      </c>
      <c r="N66" s="347" t="str">
        <f>B5</f>
        <v>jan-abr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167</v>
      </c>
      <c r="B68" s="39">
        <v>823.34</v>
      </c>
      <c r="C68" s="147">
        <v>963.31999999999994</v>
      </c>
      <c r="D68" s="247">
        <f t="shared" ref="D68:D78" si="52">B68/$B$95</f>
        <v>0.31394036452375496</v>
      </c>
      <c r="E68" s="246">
        <f t="shared" ref="E68:E78" si="53">C68/$C$95</f>
        <v>0.25545952855131215</v>
      </c>
      <c r="F68" s="61">
        <f t="shared" ref="F68:F94" si="54">(C68-B68)/B68</f>
        <v>0.17001481769378374</v>
      </c>
      <c r="H68" s="19">
        <v>1449.903</v>
      </c>
      <c r="I68" s="147">
        <v>1116.1009999999999</v>
      </c>
      <c r="J68" s="245">
        <f t="shared" ref="J68:J78" si="55">H68/$H$95</f>
        <v>0.48488074145566246</v>
      </c>
      <c r="K68" s="246">
        <f t="shared" ref="K68:K78" si="56">I68/$I$95</f>
        <v>0.35647609909905309</v>
      </c>
      <c r="L68" s="61">
        <f t="shared" ref="L68:L93" si="57">(I68-H68)/H68</f>
        <v>-0.23022367703218777</v>
      </c>
      <c r="N68" s="41">
        <f t="shared" ref="N68:N69" si="58">(H68/B68)*10</f>
        <v>17.610015303519809</v>
      </c>
      <c r="O68" s="149">
        <f t="shared" ref="O68:O69" si="59">(I68/C68)*10</f>
        <v>11.585983889050366</v>
      </c>
      <c r="P68" s="61">
        <f t="shared" si="8"/>
        <v>-0.34207985118930517</v>
      </c>
    </row>
    <row r="69" spans="1:16" ht="20.100000000000001" customHeight="1" x14ac:dyDescent="0.25">
      <c r="A69" s="38" t="s">
        <v>187</v>
      </c>
      <c r="B69" s="19">
        <v>617.87</v>
      </c>
      <c r="C69" s="140">
        <v>816.99</v>
      </c>
      <c r="D69" s="247">
        <f t="shared" si="52"/>
        <v>0.23559444825745438</v>
      </c>
      <c r="E69" s="215">
        <f t="shared" si="53"/>
        <v>0.21665477746868803</v>
      </c>
      <c r="F69" s="52">
        <f t="shared" si="54"/>
        <v>0.32226843834463559</v>
      </c>
      <c r="H69" s="19">
        <v>422.93799999999999</v>
      </c>
      <c r="I69" s="140">
        <v>474.24599999999998</v>
      </c>
      <c r="J69" s="214">
        <f t="shared" si="55"/>
        <v>0.14144014532680804</v>
      </c>
      <c r="K69" s="215">
        <f t="shared" si="56"/>
        <v>0.1514713848418105</v>
      </c>
      <c r="L69" s="52">
        <f t="shared" si="57"/>
        <v>0.12131328941830716</v>
      </c>
      <c r="N69" s="40">
        <f t="shared" si="58"/>
        <v>6.845096865036334</v>
      </c>
      <c r="O69" s="143">
        <f t="shared" si="59"/>
        <v>5.8047956523335653</v>
      </c>
      <c r="P69" s="52">
        <f t="shared" si="8"/>
        <v>-0.15197757361425546</v>
      </c>
    </row>
    <row r="70" spans="1:16" ht="20.100000000000001" customHeight="1" x14ac:dyDescent="0.25">
      <c r="A70" s="38" t="s">
        <v>169</v>
      </c>
      <c r="B70" s="19">
        <v>372.95000000000005</v>
      </c>
      <c r="C70" s="140">
        <v>667.3</v>
      </c>
      <c r="D70" s="247">
        <f t="shared" si="52"/>
        <v>0.14220620758026384</v>
      </c>
      <c r="E70" s="215">
        <f t="shared" si="53"/>
        <v>0.17695899950410104</v>
      </c>
      <c r="F70" s="52">
        <f t="shared" si="54"/>
        <v>0.78924788845689742</v>
      </c>
      <c r="H70" s="19">
        <v>361.8</v>
      </c>
      <c r="I70" s="140">
        <v>461.41400000000004</v>
      </c>
      <c r="J70" s="214">
        <f t="shared" si="55"/>
        <v>0.12099419910066997</v>
      </c>
      <c r="K70" s="215">
        <f t="shared" si="56"/>
        <v>0.14737291946668851</v>
      </c>
      <c r="L70" s="52">
        <f t="shared" si="57"/>
        <v>0.2753289110005529</v>
      </c>
      <c r="N70" s="40">
        <f t="shared" ref="N70:N83" si="60">(H70/B70)*10</f>
        <v>9.7010323099611195</v>
      </c>
      <c r="O70" s="143">
        <f t="shared" ref="O70:O83" si="61">(I70/C70)*10</f>
        <v>6.9146410909635856</v>
      </c>
      <c r="P70" s="52">
        <f t="shared" ref="P70:P83" si="62">(O70-N70)/N70</f>
        <v>-0.28722625901744897</v>
      </c>
    </row>
    <row r="71" spans="1:16" ht="20.100000000000001" customHeight="1" x14ac:dyDescent="0.25">
      <c r="A71" s="38" t="s">
        <v>184</v>
      </c>
      <c r="B71" s="19">
        <v>80.580000000000013</v>
      </c>
      <c r="C71" s="140">
        <v>89.390000000000015</v>
      </c>
      <c r="D71" s="247">
        <f t="shared" si="52"/>
        <v>3.0725234500114385E-2</v>
      </c>
      <c r="E71" s="215">
        <f t="shared" si="53"/>
        <v>2.3705027672218788E-2</v>
      </c>
      <c r="F71" s="52">
        <f t="shared" si="54"/>
        <v>0.10933234053114918</v>
      </c>
      <c r="H71" s="19">
        <v>183.24299999999999</v>
      </c>
      <c r="I71" s="140">
        <v>217.23599999999999</v>
      </c>
      <c r="J71" s="214">
        <f t="shared" si="55"/>
        <v>6.1280652365406481E-2</v>
      </c>
      <c r="K71" s="215">
        <f t="shared" si="56"/>
        <v>6.9383901514183666E-2</v>
      </c>
      <c r="L71" s="52">
        <f t="shared" si="57"/>
        <v>0.18550776837314384</v>
      </c>
      <c r="N71" s="40">
        <f t="shared" si="60"/>
        <v>22.74050632911392</v>
      </c>
      <c r="O71" s="143">
        <f t="shared" si="61"/>
        <v>24.302047208860046</v>
      </c>
      <c r="P71" s="52">
        <f t="shared" si="62"/>
        <v>6.8667814917864708E-2</v>
      </c>
    </row>
    <row r="72" spans="1:16" ht="20.100000000000001" customHeight="1" x14ac:dyDescent="0.25">
      <c r="A72" s="38" t="s">
        <v>170</v>
      </c>
      <c r="B72" s="19">
        <v>16.48</v>
      </c>
      <c r="C72" s="140">
        <v>183.64</v>
      </c>
      <c r="D72" s="247">
        <f t="shared" si="52"/>
        <v>6.283840463662013E-3</v>
      </c>
      <c r="E72" s="215">
        <f t="shared" si="53"/>
        <v>4.8698862084419474E-2</v>
      </c>
      <c r="F72" s="52">
        <f t="shared" si="54"/>
        <v>10.143203883495145</v>
      </c>
      <c r="H72" s="19">
        <v>15.222</v>
      </c>
      <c r="I72" s="140">
        <v>149.74</v>
      </c>
      <c r="J72" s="214">
        <f t="shared" si="55"/>
        <v>5.0905851263416202E-3</v>
      </c>
      <c r="K72" s="215">
        <f t="shared" si="56"/>
        <v>4.7826075847160983E-2</v>
      </c>
      <c r="L72" s="52">
        <f t="shared" si="57"/>
        <v>8.8370779135461834</v>
      </c>
      <c r="N72" s="40">
        <f t="shared" si="60"/>
        <v>9.2366504854368934</v>
      </c>
      <c r="O72" s="143">
        <f t="shared" si="61"/>
        <v>8.1539969505554346</v>
      </c>
      <c r="P72" s="52">
        <f t="shared" si="62"/>
        <v>-0.11721278580243358</v>
      </c>
    </row>
    <row r="73" spans="1:16" ht="20.100000000000001" customHeight="1" x14ac:dyDescent="0.25">
      <c r="A73" s="38" t="s">
        <v>177</v>
      </c>
      <c r="B73" s="19">
        <v>143.38000000000002</v>
      </c>
      <c r="C73" s="140">
        <v>290.32000000000005</v>
      </c>
      <c r="D73" s="247">
        <f t="shared" si="52"/>
        <v>5.4670937237855557E-2</v>
      </c>
      <c r="E73" s="215">
        <f t="shared" si="53"/>
        <v>7.6988965586738539E-2</v>
      </c>
      <c r="F73" s="52">
        <f t="shared" si="54"/>
        <v>1.0248291254010322</v>
      </c>
      <c r="H73" s="19">
        <v>55.161999999999999</v>
      </c>
      <c r="I73" s="140">
        <v>135.24600000000001</v>
      </c>
      <c r="J73" s="214">
        <f t="shared" si="55"/>
        <v>1.8447435076813588E-2</v>
      </c>
      <c r="K73" s="215">
        <f t="shared" si="56"/>
        <v>4.3196777441065405E-2</v>
      </c>
      <c r="L73" s="52">
        <f t="shared" si="57"/>
        <v>1.4517965265943948</v>
      </c>
      <c r="N73" s="40">
        <f t="shared" si="60"/>
        <v>3.8472590319430875</v>
      </c>
      <c r="O73" s="143">
        <f t="shared" si="61"/>
        <v>4.6585147423532645</v>
      </c>
      <c r="P73" s="52">
        <f t="shared" si="62"/>
        <v>0.2108658927497393</v>
      </c>
    </row>
    <row r="74" spans="1:16" ht="20.100000000000001" customHeight="1" x14ac:dyDescent="0.25">
      <c r="A74" s="38" t="s">
        <v>172</v>
      </c>
      <c r="B74" s="19">
        <v>94.5</v>
      </c>
      <c r="C74" s="140">
        <v>197.62</v>
      </c>
      <c r="D74" s="247">
        <f t="shared" si="52"/>
        <v>3.6032944406314334E-2</v>
      </c>
      <c r="E74" s="215">
        <f t="shared" si="53"/>
        <v>5.2406170361157578E-2</v>
      </c>
      <c r="F74" s="52">
        <f t="shared" si="54"/>
        <v>1.0912169312169313</v>
      </c>
      <c r="H74" s="19">
        <v>61.249000000000002</v>
      </c>
      <c r="I74" s="140">
        <v>122.875</v>
      </c>
      <c r="J74" s="214">
        <f t="shared" si="55"/>
        <v>2.0483067166160683E-2</v>
      </c>
      <c r="K74" s="215">
        <f t="shared" si="56"/>
        <v>3.9245552756243522E-2</v>
      </c>
      <c r="L74" s="52">
        <f t="shared" si="57"/>
        <v>1.0061552025339189</v>
      </c>
      <c r="N74" s="40">
        <f t="shared" ref="N74" si="63">(H74/B74)*10</f>
        <v>6.4813756613756617</v>
      </c>
      <c r="O74" s="143">
        <f t="shared" ref="O74" si="64">(I74/C74)*10</f>
        <v>6.217741119319907</v>
      </c>
      <c r="P74" s="52">
        <f t="shared" ref="P74" si="65">(O74-N74)/N74</f>
        <v>-4.0675707724646626E-2</v>
      </c>
    </row>
    <row r="75" spans="1:16" ht="20.100000000000001" customHeight="1" x14ac:dyDescent="0.25">
      <c r="A75" s="38" t="s">
        <v>200</v>
      </c>
      <c r="B75" s="19">
        <v>93.149999999999991</v>
      </c>
      <c r="C75" s="140">
        <v>195.59</v>
      </c>
      <c r="D75" s="247">
        <f t="shared" si="52"/>
        <v>3.5518188057652694E-2</v>
      </c>
      <c r="E75" s="215">
        <f t="shared" si="53"/>
        <v>5.1867841619971718E-2</v>
      </c>
      <c r="F75" s="52">
        <f t="shared" si="54"/>
        <v>1.099731615673645</v>
      </c>
      <c r="H75" s="19">
        <v>45.917999999999999</v>
      </c>
      <c r="I75" s="140">
        <v>103.911</v>
      </c>
      <c r="J75" s="214">
        <f t="shared" si="55"/>
        <v>1.5356029945562641E-2</v>
      </c>
      <c r="K75" s="215">
        <f t="shared" si="56"/>
        <v>3.3188562624244321E-2</v>
      </c>
      <c r="L75" s="52">
        <f t="shared" si="57"/>
        <v>1.26296877041683</v>
      </c>
      <c r="N75" s="40">
        <f t="shared" si="60"/>
        <v>4.9294685990338163</v>
      </c>
      <c r="O75" s="143">
        <f t="shared" si="61"/>
        <v>5.3126949230533258</v>
      </c>
      <c r="P75" s="52">
        <f t="shared" si="62"/>
        <v>7.7741914025909908E-2</v>
      </c>
    </row>
    <row r="76" spans="1:16" ht="20.100000000000001" customHeight="1" x14ac:dyDescent="0.25">
      <c r="A76" s="38" t="s">
        <v>154</v>
      </c>
      <c r="B76" s="19">
        <v>3.74</v>
      </c>
      <c r="C76" s="140">
        <v>17.97</v>
      </c>
      <c r="D76" s="247">
        <f t="shared" si="52"/>
        <v>1.4260657362922288E-3</v>
      </c>
      <c r="E76" s="215">
        <f t="shared" si="53"/>
        <v>4.7654026990689279E-3</v>
      </c>
      <c r="F76" s="52">
        <f t="shared" si="54"/>
        <v>3.8048128342245984</v>
      </c>
      <c r="H76" s="19">
        <v>3.0369999999999999</v>
      </c>
      <c r="I76" s="140">
        <v>86.760999999999996</v>
      </c>
      <c r="J76" s="214">
        <f t="shared" si="55"/>
        <v>1.0156422959334845E-3</v>
      </c>
      <c r="K76" s="215">
        <f t="shared" si="56"/>
        <v>2.7710953429781846E-2</v>
      </c>
      <c r="L76" s="52">
        <f t="shared" si="57"/>
        <v>27.567994731643065</v>
      </c>
      <c r="N76" s="40">
        <f t="shared" si="60"/>
        <v>8.120320855614974</v>
      </c>
      <c r="O76" s="143">
        <f t="shared" si="61"/>
        <v>48.281023928770175</v>
      </c>
      <c r="P76" s="52">
        <f t="shared" si="62"/>
        <v>4.9457039675205943</v>
      </c>
    </row>
    <row r="77" spans="1:16" ht="20.100000000000001" customHeight="1" x14ac:dyDescent="0.25">
      <c r="A77" s="38" t="s">
        <v>201</v>
      </c>
      <c r="B77" s="19">
        <v>103.86999999999999</v>
      </c>
      <c r="C77" s="140">
        <v>116.27999999999999</v>
      </c>
      <c r="D77" s="247">
        <f t="shared" si="52"/>
        <v>3.9605734767025072E-2</v>
      </c>
      <c r="E77" s="215">
        <f t="shared" si="53"/>
        <v>3.0835894593641344E-2</v>
      </c>
      <c r="F77" s="52">
        <f t="shared" si="54"/>
        <v>0.11947626841243861</v>
      </c>
      <c r="H77" s="19">
        <v>82.514999999999986</v>
      </c>
      <c r="I77" s="140">
        <v>74.057999999999993</v>
      </c>
      <c r="J77" s="214">
        <f t="shared" si="55"/>
        <v>2.7594904197876673E-2</v>
      </c>
      <c r="K77" s="215">
        <f t="shared" si="56"/>
        <v>2.3653689896414101E-2</v>
      </c>
      <c r="L77" s="52">
        <f t="shared" si="57"/>
        <v>-0.10249045628067618</v>
      </c>
      <c r="N77" s="40">
        <f t="shared" si="60"/>
        <v>7.9440646962549337</v>
      </c>
      <c r="O77" s="143">
        <f t="shared" si="61"/>
        <v>6.3689370485036125</v>
      </c>
      <c r="P77" s="52">
        <f t="shared" si="62"/>
        <v>-0.19827729354896653</v>
      </c>
    </row>
    <row r="78" spans="1:16" ht="20.100000000000001" customHeight="1" x14ac:dyDescent="0.25">
      <c r="A78" s="38" t="s">
        <v>182</v>
      </c>
      <c r="B78" s="19">
        <v>46.85</v>
      </c>
      <c r="C78" s="140">
        <v>51.56</v>
      </c>
      <c r="D78" s="247">
        <f t="shared" si="52"/>
        <v>1.786395180355372E-2</v>
      </c>
      <c r="E78" s="215">
        <f t="shared" si="53"/>
        <v>1.3673019652976848E-2</v>
      </c>
      <c r="F78" s="52">
        <f t="shared" si="54"/>
        <v>0.10053361792956245</v>
      </c>
      <c r="H78" s="19">
        <v>30.341999999999999</v>
      </c>
      <c r="I78" s="140">
        <v>48.443999999999996</v>
      </c>
      <c r="J78" s="214">
        <f t="shared" si="55"/>
        <v>1.0147059118608423E-2</v>
      </c>
      <c r="K78" s="215">
        <f t="shared" si="56"/>
        <v>1.5472728852276386E-2</v>
      </c>
      <c r="L78" s="52">
        <f t="shared" si="57"/>
        <v>0.59659877397666594</v>
      </c>
      <c r="N78" s="40">
        <f t="shared" si="60"/>
        <v>6.4764140875133407</v>
      </c>
      <c r="O78" s="143">
        <f t="shared" si="61"/>
        <v>9.3956555469356076</v>
      </c>
      <c r="P78" s="52">
        <f t="shared" si="62"/>
        <v>0.45074966176894471</v>
      </c>
    </row>
    <row r="79" spans="1:16" ht="20.100000000000001" customHeight="1" x14ac:dyDescent="0.25">
      <c r="A79" s="38" t="s">
        <v>188</v>
      </c>
      <c r="B79" s="19">
        <v>0.93</v>
      </c>
      <c r="C79" s="140">
        <v>72.13</v>
      </c>
      <c r="D79" s="247">
        <f t="shared" ref="D79:D91" si="66">B79/$B$95</f>
        <v>3.546099290780141E-4</v>
      </c>
      <c r="E79" s="215">
        <f t="shared" ref="E79:E91" si="67">C79/$C$95</f>
        <v>1.9127907439278898E-2</v>
      </c>
      <c r="F79" s="52">
        <f t="shared" si="54"/>
        <v>76.559139784946225</v>
      </c>
      <c r="H79" s="19">
        <v>0.46300000000000002</v>
      </c>
      <c r="I79" s="140">
        <v>32.677999999999997</v>
      </c>
      <c r="J79" s="214">
        <f t="shared" ref="J79:J90" si="68">H79/$H$95</f>
        <v>1.5483779486901656E-4</v>
      </c>
      <c r="K79" s="215">
        <f t="shared" ref="K79:K90" si="69">I79/$I$95</f>
        <v>1.0437161122836425E-2</v>
      </c>
      <c r="L79" s="52">
        <f t="shared" si="57"/>
        <v>69.578833693304517</v>
      </c>
      <c r="N79" s="40">
        <f t="shared" si="60"/>
        <v>4.978494623655914</v>
      </c>
      <c r="O79" s="143">
        <f t="shared" si="61"/>
        <v>4.5304311659503673</v>
      </c>
      <c r="P79" s="52">
        <f t="shared" si="62"/>
        <v>-8.9999787400898146E-2</v>
      </c>
    </row>
    <row r="80" spans="1:16" ht="20.100000000000001" customHeight="1" x14ac:dyDescent="0.25">
      <c r="A80" s="38" t="s">
        <v>168</v>
      </c>
      <c r="B80" s="19">
        <v>91.83</v>
      </c>
      <c r="C80" s="140">
        <v>43.01</v>
      </c>
      <c r="D80" s="247">
        <f t="shared" si="66"/>
        <v>3.5014870738961326E-2</v>
      </c>
      <c r="E80" s="215">
        <f t="shared" si="67"/>
        <v>1.1405674462267925E-2</v>
      </c>
      <c r="F80" s="52">
        <f t="shared" si="54"/>
        <v>-0.53163454208864203</v>
      </c>
      <c r="H80" s="19">
        <v>31.835999999999999</v>
      </c>
      <c r="I80" s="140">
        <v>27.892000000000003</v>
      </c>
      <c r="J80" s="214">
        <f t="shared" si="68"/>
        <v>1.0646686905939548E-2</v>
      </c>
      <c r="K80" s="215">
        <f t="shared" si="69"/>
        <v>8.9085408543409517E-3</v>
      </c>
      <c r="L80" s="52">
        <f t="shared" si="57"/>
        <v>-0.12388491016459341</v>
      </c>
      <c r="N80" s="40">
        <f t="shared" si="60"/>
        <v>3.4668409016661221</v>
      </c>
      <c r="O80" s="143">
        <f t="shared" si="61"/>
        <v>6.4850034875610332</v>
      </c>
      <c r="P80" s="52">
        <f t="shared" si="62"/>
        <v>0.87058006741654004</v>
      </c>
    </row>
    <row r="81" spans="1:16" ht="20.100000000000001" customHeight="1" x14ac:dyDescent="0.25">
      <c r="A81" s="38" t="s">
        <v>215</v>
      </c>
      <c r="B81" s="19">
        <v>16.2</v>
      </c>
      <c r="C81" s="140">
        <v>22.7</v>
      </c>
      <c r="D81" s="247">
        <f t="shared" si="66"/>
        <v>6.1770761839395998E-3</v>
      </c>
      <c r="E81" s="215">
        <f t="shared" si="67"/>
        <v>6.0197351846891858E-3</v>
      </c>
      <c r="F81" s="52">
        <f t="shared" si="54"/>
        <v>0.40123456790123457</v>
      </c>
      <c r="H81" s="19">
        <v>16.370999999999999</v>
      </c>
      <c r="I81" s="140">
        <v>27.836999999999996</v>
      </c>
      <c r="J81" s="214">
        <f t="shared" si="68"/>
        <v>5.4748370190079261E-3</v>
      </c>
      <c r="K81" s="215">
        <f t="shared" si="69"/>
        <v>8.8909741776240156E-3</v>
      </c>
      <c r="L81" s="52">
        <f t="shared" si="57"/>
        <v>0.70038482682792735</v>
      </c>
      <c r="N81" s="40">
        <f t="shared" si="60"/>
        <v>10.105555555555554</v>
      </c>
      <c r="O81" s="143">
        <f t="shared" si="61"/>
        <v>12.262995594713654</v>
      </c>
      <c r="P81" s="52">
        <f t="shared" si="62"/>
        <v>0.21349049315473231</v>
      </c>
    </row>
    <row r="82" spans="1:16" ht="20.100000000000001" customHeight="1" x14ac:dyDescent="0.25">
      <c r="A82" s="38" t="s">
        <v>204</v>
      </c>
      <c r="B82" s="19">
        <v>36.380000000000003</v>
      </c>
      <c r="C82" s="140">
        <v>7.5699999999999994</v>
      </c>
      <c r="D82" s="247">
        <f t="shared" si="66"/>
        <v>1.3871730343933499E-2</v>
      </c>
      <c r="E82" s="215">
        <f t="shared" si="67"/>
        <v>2.0074623501364379E-3</v>
      </c>
      <c r="F82" s="52">
        <f t="shared" si="54"/>
        <v>-0.79191863661352391</v>
      </c>
      <c r="H82" s="19">
        <v>43.561999999999998</v>
      </c>
      <c r="I82" s="140">
        <v>14.881</v>
      </c>
      <c r="J82" s="214">
        <f t="shared" si="68"/>
        <v>1.4568129633011013E-2</v>
      </c>
      <c r="K82" s="215">
        <f t="shared" si="69"/>
        <v>4.7529039313583717E-3</v>
      </c>
      <c r="L82" s="52">
        <f t="shared" si="57"/>
        <v>-0.6583949313621964</v>
      </c>
      <c r="N82" s="40">
        <f t="shared" si="60"/>
        <v>11.974161627267728</v>
      </c>
      <c r="O82" s="143">
        <f t="shared" si="61"/>
        <v>19.657859973579924</v>
      </c>
      <c r="P82" s="52">
        <f t="shared" si="62"/>
        <v>0.64168988071906186</v>
      </c>
    </row>
    <row r="83" spans="1:16" ht="20.100000000000001" customHeight="1" x14ac:dyDescent="0.25">
      <c r="A83" s="38" t="s">
        <v>213</v>
      </c>
      <c r="B83" s="19">
        <v>12.6</v>
      </c>
      <c r="C83" s="140">
        <v>7.9399999999999995</v>
      </c>
      <c r="D83" s="247">
        <f t="shared" si="66"/>
        <v>4.8043925875085776E-3</v>
      </c>
      <c r="E83" s="215">
        <f t="shared" si="67"/>
        <v>2.1055813817811514E-3</v>
      </c>
      <c r="F83" s="52">
        <f t="shared" si="54"/>
        <v>-0.36984126984126986</v>
      </c>
      <c r="H83" s="19">
        <v>7.0309999999999997</v>
      </c>
      <c r="I83" s="140">
        <v>9.7409999999999997</v>
      </c>
      <c r="J83" s="214">
        <f t="shared" si="68"/>
        <v>2.3513272909806812E-3</v>
      </c>
      <c r="K83" s="215">
        <f t="shared" si="69"/>
        <v>3.1112181436302594E-3</v>
      </c>
      <c r="L83" s="52">
        <f t="shared" si="57"/>
        <v>0.38543592661072396</v>
      </c>
      <c r="N83" s="40">
        <f t="shared" si="60"/>
        <v>5.5801587301587299</v>
      </c>
      <c r="O83" s="143">
        <f t="shared" si="61"/>
        <v>12.268261964735515</v>
      </c>
      <c r="P83" s="52">
        <f t="shared" si="62"/>
        <v>1.1985507147726853</v>
      </c>
    </row>
    <row r="84" spans="1:16" ht="20.100000000000001" customHeight="1" x14ac:dyDescent="0.25">
      <c r="A84" s="38" t="s">
        <v>205</v>
      </c>
      <c r="B84" s="19"/>
      <c r="C84" s="140">
        <v>4.63</v>
      </c>
      <c r="D84" s="247">
        <f t="shared" si="66"/>
        <v>0</v>
      </c>
      <c r="E84" s="215">
        <f t="shared" si="67"/>
        <v>1.2278138284189837E-3</v>
      </c>
      <c r="F84" s="52"/>
      <c r="H84" s="19"/>
      <c r="I84" s="140">
        <v>5.4939999999999998</v>
      </c>
      <c r="J84" s="214">
        <f t="shared" si="68"/>
        <v>0</v>
      </c>
      <c r="K84" s="215">
        <f t="shared" si="69"/>
        <v>1.754751306960748E-3</v>
      </c>
      <c r="L84" s="52"/>
      <c r="N84" s="40"/>
      <c r="O84" s="143">
        <f t="shared" ref="O84:O94" si="70">(I84/C84)*10</f>
        <v>11.866090712742981</v>
      </c>
      <c r="P84" s="52"/>
    </row>
    <row r="85" spans="1:16" ht="20.100000000000001" customHeight="1" x14ac:dyDescent="0.25">
      <c r="A85" s="38" t="s">
        <v>176</v>
      </c>
      <c r="B85" s="19">
        <v>2.4300000000000002</v>
      </c>
      <c r="C85" s="140">
        <v>2.58</v>
      </c>
      <c r="D85" s="247">
        <f t="shared" si="66"/>
        <v>9.2656142759094009E-4</v>
      </c>
      <c r="E85" s="215">
        <f t="shared" si="67"/>
        <v>6.8418135579286789E-4</v>
      </c>
      <c r="F85" s="52">
        <f t="shared" si="54"/>
        <v>6.1728395061728357E-2</v>
      </c>
      <c r="H85" s="19">
        <v>1.869</v>
      </c>
      <c r="I85" s="140">
        <v>5.1210000000000004</v>
      </c>
      <c r="J85" s="214">
        <f t="shared" si="68"/>
        <v>6.2503636848853551E-4</v>
      </c>
      <c r="K85" s="215">
        <f t="shared" si="69"/>
        <v>1.6356172994077161E-3</v>
      </c>
      <c r="L85" s="52">
        <f t="shared" si="57"/>
        <v>1.7399678972712684</v>
      </c>
      <c r="N85" s="40">
        <f t="shared" ref="N85:N94" si="71">(H85/B85)*10</f>
        <v>7.6913580246913575</v>
      </c>
      <c r="O85" s="143">
        <f t="shared" si="70"/>
        <v>19.848837209302324</v>
      </c>
      <c r="P85" s="52">
        <f t="shared" ref="P85:P94" si="72">(O85-N85)/N85</f>
        <v>1.5806674381275896</v>
      </c>
    </row>
    <row r="86" spans="1:16" ht="20.100000000000001" customHeight="1" x14ac:dyDescent="0.25">
      <c r="A86" s="38" t="s">
        <v>203</v>
      </c>
      <c r="B86" s="19">
        <v>3.69</v>
      </c>
      <c r="C86" s="140">
        <v>2.67</v>
      </c>
      <c r="D86" s="247">
        <f t="shared" si="66"/>
        <v>1.4070006863417977E-3</v>
      </c>
      <c r="E86" s="215">
        <f t="shared" si="67"/>
        <v>7.0804814727401435E-4</v>
      </c>
      <c r="F86" s="52">
        <f t="shared" si="54"/>
        <v>-0.27642276422764228</v>
      </c>
      <c r="H86" s="19">
        <v>4.2039999999999997</v>
      </c>
      <c r="I86" s="140">
        <v>4.258</v>
      </c>
      <c r="J86" s="214">
        <f t="shared" si="68"/>
        <v>1.4059138004953468E-3</v>
      </c>
      <c r="K86" s="215">
        <f t="shared" si="69"/>
        <v>1.3599801720128987E-3</v>
      </c>
      <c r="L86" s="52">
        <f t="shared" si="57"/>
        <v>1.2844909609895403E-2</v>
      </c>
      <c r="N86" s="40">
        <f t="shared" ref="N86:N93" si="73">(H86/B86)*10</f>
        <v>11.392953929539296</v>
      </c>
      <c r="O86" s="143">
        <f t="shared" ref="O86:O93" si="74">(I86/C86)*10</f>
        <v>15.94756554307116</v>
      </c>
      <c r="P86" s="52">
        <f t="shared" ref="P86:P93" si="75">(O86-N86)/N86</f>
        <v>0.39977442564064181</v>
      </c>
    </row>
    <row r="87" spans="1:16" ht="20.100000000000001" customHeight="1" x14ac:dyDescent="0.25">
      <c r="A87" s="38" t="s">
        <v>237</v>
      </c>
      <c r="B87" s="19"/>
      <c r="C87" s="140">
        <v>3.6</v>
      </c>
      <c r="D87" s="247">
        <f t="shared" si="66"/>
        <v>0</v>
      </c>
      <c r="E87" s="215">
        <f t="shared" si="67"/>
        <v>9.5467165924586215E-4</v>
      </c>
      <c r="F87" s="52"/>
      <c r="H87" s="19"/>
      <c r="I87" s="140">
        <v>2.4020000000000001</v>
      </c>
      <c r="J87" s="214">
        <f t="shared" si="68"/>
        <v>0</v>
      </c>
      <c r="K87" s="215">
        <f t="shared" si="69"/>
        <v>7.6718468134687244E-4</v>
      </c>
      <c r="L87" s="52"/>
      <c r="N87" s="40"/>
      <c r="O87" s="143">
        <f t="shared" si="74"/>
        <v>6.6722222222222225</v>
      </c>
      <c r="P87" s="52"/>
    </row>
    <row r="88" spans="1:16" ht="20.100000000000001" customHeight="1" x14ac:dyDescent="0.25">
      <c r="A88" s="38" t="s">
        <v>222</v>
      </c>
      <c r="B88" s="19">
        <v>3.11</v>
      </c>
      <c r="C88" s="140">
        <v>1.49</v>
      </c>
      <c r="D88" s="247">
        <f t="shared" si="66"/>
        <v>1.1858461069167998E-3</v>
      </c>
      <c r="E88" s="215">
        <f t="shared" si="67"/>
        <v>3.9512799229898181E-4</v>
      </c>
      <c r="F88" s="52">
        <f t="shared" si="54"/>
        <v>-0.52090032154340837</v>
      </c>
      <c r="H88" s="19">
        <v>1.6280000000000001</v>
      </c>
      <c r="I88" s="140">
        <v>2.2730000000000001</v>
      </c>
      <c r="J88" s="214">
        <f t="shared" si="68"/>
        <v>5.4444045366470626E-4</v>
      </c>
      <c r="K88" s="215">
        <f t="shared" si="69"/>
        <v>7.2598283959260661E-4</v>
      </c>
      <c r="L88" s="52">
        <f t="shared" si="57"/>
        <v>0.39619164619164615</v>
      </c>
      <c r="N88" s="40">
        <f t="shared" si="73"/>
        <v>5.234726688102894</v>
      </c>
      <c r="O88" s="143">
        <f t="shared" si="74"/>
        <v>15.255033557046982</v>
      </c>
      <c r="P88" s="52">
        <f t="shared" si="75"/>
        <v>1.9141986709100807</v>
      </c>
    </row>
    <row r="89" spans="1:16" ht="20.100000000000001" customHeight="1" x14ac:dyDescent="0.25">
      <c r="A89" s="38" t="s">
        <v>218</v>
      </c>
      <c r="B89" s="19">
        <v>28.85</v>
      </c>
      <c r="C89" s="140">
        <v>1.01</v>
      </c>
      <c r="D89" s="247">
        <f t="shared" si="66"/>
        <v>1.1000533821398609E-2</v>
      </c>
      <c r="E89" s="215">
        <f t="shared" si="67"/>
        <v>2.6783843773286689E-4</v>
      </c>
      <c r="F89" s="52">
        <f t="shared" si="54"/>
        <v>-0.96499133448873475</v>
      </c>
      <c r="H89" s="19">
        <v>17.43</v>
      </c>
      <c r="I89" s="140">
        <v>2.2669999999999999</v>
      </c>
      <c r="J89" s="214">
        <f t="shared" si="68"/>
        <v>5.8289908521964549E-3</v>
      </c>
      <c r="K89" s="215">
        <f t="shared" si="69"/>
        <v>7.2406647485985E-4</v>
      </c>
      <c r="L89" s="52">
        <f t="shared" si="57"/>
        <v>-0.86993689041881817</v>
      </c>
      <c r="N89" s="40">
        <f t="shared" si="73"/>
        <v>6.0415944540727899</v>
      </c>
      <c r="O89" s="143">
        <f t="shared" si="74"/>
        <v>22.445544554455445</v>
      </c>
      <c r="P89" s="52">
        <f t="shared" si="75"/>
        <v>2.7151690212050466</v>
      </c>
    </row>
    <row r="90" spans="1:16" ht="20.100000000000001" customHeight="1" x14ac:dyDescent="0.25">
      <c r="A90" s="38" t="s">
        <v>238</v>
      </c>
      <c r="B90" s="19"/>
      <c r="C90" s="140">
        <v>1.8</v>
      </c>
      <c r="D90" s="247">
        <f t="shared" si="66"/>
        <v>0</v>
      </c>
      <c r="E90" s="215">
        <f t="shared" si="67"/>
        <v>4.7733582962293107E-4</v>
      </c>
      <c r="F90" s="52"/>
      <c r="H90" s="19"/>
      <c r="I90" s="140">
        <v>1.171</v>
      </c>
      <c r="J90" s="214">
        <f t="shared" si="68"/>
        <v>0</v>
      </c>
      <c r="K90" s="215">
        <f t="shared" si="69"/>
        <v>3.7401051700965344E-4</v>
      </c>
      <c r="L90" s="52"/>
      <c r="N90" s="40"/>
      <c r="O90" s="143">
        <f t="shared" si="74"/>
        <v>6.5055555555555555</v>
      </c>
      <c r="P90" s="52"/>
    </row>
    <row r="91" spans="1:16" ht="20.100000000000001" customHeight="1" x14ac:dyDescent="0.25">
      <c r="A91" s="38" t="s">
        <v>206</v>
      </c>
      <c r="B91" s="19"/>
      <c r="C91" s="140">
        <v>0.9</v>
      </c>
      <c r="D91" s="247">
        <f t="shared" si="66"/>
        <v>0</v>
      </c>
      <c r="E91" s="215">
        <f t="shared" si="67"/>
        <v>2.3866791481146554E-4</v>
      </c>
      <c r="F91" s="52"/>
      <c r="H91" s="19"/>
      <c r="I91" s="140">
        <v>0.67600000000000005</v>
      </c>
      <c r="J91" s="214">
        <f>H91/$H$95</f>
        <v>0</v>
      </c>
      <c r="K91" s="215">
        <f>I91/$I$95</f>
        <v>2.1591042655723803E-4</v>
      </c>
      <c r="L91" s="52"/>
      <c r="N91" s="40"/>
      <c r="O91" s="143">
        <f t="shared" si="74"/>
        <v>7.511111111111112</v>
      </c>
      <c r="P91" s="52"/>
    </row>
    <row r="92" spans="1:16" ht="20.100000000000001" customHeight="1" x14ac:dyDescent="0.25">
      <c r="A92" s="38" t="s">
        <v>239</v>
      </c>
      <c r="B92" s="19"/>
      <c r="C92" s="140">
        <v>0.18</v>
      </c>
      <c r="D92" s="247">
        <f>B92/$B$95</f>
        <v>0</v>
      </c>
      <c r="E92" s="215">
        <f>C92/$C$95</f>
        <v>4.7733582962293102E-5</v>
      </c>
      <c r="F92" s="52"/>
      <c r="H92" s="19"/>
      <c r="I92" s="140">
        <v>0.65200000000000002</v>
      </c>
      <c r="J92" s="214">
        <f>H92/$H$95</f>
        <v>0</v>
      </c>
      <c r="K92" s="215">
        <f>I92/$I$95</f>
        <v>2.0824496762621183E-4</v>
      </c>
      <c r="L92" s="52"/>
      <c r="N92" s="40"/>
      <c r="O92" s="143">
        <f t="shared" si="74"/>
        <v>36.222222222222229</v>
      </c>
      <c r="P92" s="52"/>
    </row>
    <row r="93" spans="1:16" ht="20.100000000000001" customHeight="1" x14ac:dyDescent="0.25">
      <c r="A93" s="38" t="s">
        <v>240</v>
      </c>
      <c r="B93" s="19">
        <v>0.5</v>
      </c>
      <c r="C93" s="140">
        <v>3.92</v>
      </c>
      <c r="D93" s="247">
        <f>B93/$B$95</f>
        <v>1.9065049950430863E-4</v>
      </c>
      <c r="E93" s="215">
        <f>C93/$C$95</f>
        <v>1.0395313622899387E-3</v>
      </c>
      <c r="F93" s="52">
        <f t="shared" si="54"/>
        <v>6.84</v>
      </c>
      <c r="H93" s="19">
        <v>0.90200000000000002</v>
      </c>
      <c r="I93" s="140">
        <v>0.627</v>
      </c>
      <c r="J93" s="214">
        <f>H93/$H$95</f>
        <v>3.0164944054395881E-4</v>
      </c>
      <c r="K93" s="215">
        <f>I93/$I$95</f>
        <v>2.0026011457305952E-4</v>
      </c>
      <c r="L93" s="52">
        <f t="shared" si="57"/>
        <v>-0.3048780487804878</v>
      </c>
      <c r="N93" s="40">
        <f t="shared" si="73"/>
        <v>18.04</v>
      </c>
      <c r="O93" s="143">
        <f t="shared" si="74"/>
        <v>1.5994897959183674</v>
      </c>
      <c r="P93" s="52">
        <f t="shared" si="75"/>
        <v>-0.91133648581383775</v>
      </c>
    </row>
    <row r="94" spans="1:16" ht="20.100000000000001" customHeight="1" thickBot="1" x14ac:dyDescent="0.3">
      <c r="A94" s="8" t="s">
        <v>17</v>
      </c>
      <c r="B94" s="196">
        <f>B95-SUM(B68:B93)</f>
        <v>29.37000000000171</v>
      </c>
      <c r="C94" s="22">
        <f>C95-SUM(C68:C93)</f>
        <v>4.8200000000010732</v>
      </c>
      <c r="D94" s="247">
        <f>B94/$B$95</f>
        <v>1.1198810340883741E-2</v>
      </c>
      <c r="E94" s="215">
        <f>C94/$C$95</f>
        <v>1.2781992771016889E-3</v>
      </c>
      <c r="F94" s="52">
        <f t="shared" si="54"/>
        <v>-0.83588695948243807</v>
      </c>
      <c r="H94" s="196">
        <f>H95-SUM(H68:H93)</f>
        <v>153.60100000000057</v>
      </c>
      <c r="I94" s="119">
        <f>I95-SUM(I68:I93)</f>
        <v>2.9259999999999309</v>
      </c>
      <c r="J94" s="214">
        <f>H94/$H$95</f>
        <v>5.136768926495875E-2</v>
      </c>
      <c r="K94" s="215">
        <f>I94/$I$95</f>
        <v>9.3454720134092232E-4</v>
      </c>
      <c r="L94" s="52">
        <f t="shared" ref="L94" si="76">(I94-H94)/H94</f>
        <v>-0.98095064485257311</v>
      </c>
      <c r="N94" s="40">
        <f t="shared" si="71"/>
        <v>52.298604017702289</v>
      </c>
      <c r="O94" s="143">
        <f t="shared" si="70"/>
        <v>6.0705394190856419</v>
      </c>
      <c r="P94" s="52">
        <f t="shared" si="72"/>
        <v>-0.88392540234858175</v>
      </c>
    </row>
    <row r="95" spans="1:16" ht="26.25" customHeight="1" thickBot="1" x14ac:dyDescent="0.3">
      <c r="A95" s="12" t="s">
        <v>18</v>
      </c>
      <c r="B95" s="17">
        <v>2622.6000000000008</v>
      </c>
      <c r="C95" s="145">
        <v>3770.9300000000012</v>
      </c>
      <c r="D95" s="243">
        <f>SUM(D68:D94)</f>
        <v>1.0000000000000004</v>
      </c>
      <c r="E95" s="244">
        <f>SUM(E68:E94)</f>
        <v>0.99999999999999989</v>
      </c>
      <c r="F95" s="57">
        <f>(C95-B95)/B95</f>
        <v>0.43785937619156562</v>
      </c>
      <c r="G95" s="1"/>
      <c r="H95" s="17">
        <v>2990.2260000000006</v>
      </c>
      <c r="I95" s="145">
        <v>3130.9279999999994</v>
      </c>
      <c r="J95" s="255">
        <f>H95/$H$95</f>
        <v>1</v>
      </c>
      <c r="K95" s="244">
        <f>I95/$I$95</f>
        <v>1</v>
      </c>
      <c r="L95" s="57">
        <f>(I95-H95)/H95</f>
        <v>4.7053968496026333E-2</v>
      </c>
      <c r="M95" s="1"/>
      <c r="N95" s="37">
        <f t="shared" ref="N95:O95" si="77">(H95/B95)*10</f>
        <v>11.401761610615416</v>
      </c>
      <c r="O95" s="150">
        <f t="shared" si="77"/>
        <v>8.3028006353870225</v>
      </c>
      <c r="P95" s="57">
        <f>(O95-N95)/N95</f>
        <v>-0.27179668204456747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8" t="s">
        <v>3</v>
      </c>
      <c r="B4" s="314"/>
      <c r="C4" s="314"/>
      <c r="D4" s="349" t="s">
        <v>1</v>
      </c>
      <c r="E4" s="368"/>
      <c r="F4" s="350" t="s">
        <v>13</v>
      </c>
      <c r="G4" s="350"/>
      <c r="H4" s="369" t="s">
        <v>34</v>
      </c>
      <c r="I4" s="368"/>
      <c r="K4" s="349" t="s">
        <v>19</v>
      </c>
      <c r="L4" s="368"/>
      <c r="M4" s="350" t="s">
        <v>13</v>
      </c>
      <c r="N4" s="350"/>
      <c r="O4" s="369" t="s">
        <v>34</v>
      </c>
      <c r="P4" s="368"/>
      <c r="R4" s="349" t="s">
        <v>22</v>
      </c>
      <c r="S4" s="350"/>
      <c r="T4" s="69" t="s">
        <v>0</v>
      </c>
    </row>
    <row r="5" spans="1:20" x14ac:dyDescent="0.25">
      <c r="A5" s="356"/>
      <c r="B5" s="315"/>
      <c r="C5" s="315"/>
      <c r="D5" s="370" t="s">
        <v>40</v>
      </c>
      <c r="E5" s="371"/>
      <c r="F5" s="372" t="str">
        <f>D5</f>
        <v>jan - mar</v>
      </c>
      <c r="G5" s="372"/>
      <c r="H5" s="370" t="str">
        <f>F5</f>
        <v>jan - mar</v>
      </c>
      <c r="I5" s="371"/>
      <c r="K5" s="370" t="str">
        <f>D5</f>
        <v>jan - mar</v>
      </c>
      <c r="L5" s="371"/>
      <c r="M5" s="372" t="str">
        <f>D5</f>
        <v>jan - mar</v>
      </c>
      <c r="N5" s="372"/>
      <c r="O5" s="370" t="str">
        <f>D5</f>
        <v>jan - mar</v>
      </c>
      <c r="P5" s="371"/>
      <c r="R5" s="370" t="str">
        <f>D5</f>
        <v>jan - mar</v>
      </c>
      <c r="S5" s="372"/>
      <c r="T5" s="67" t="s">
        <v>35</v>
      </c>
    </row>
    <row r="6" spans="1:20" ht="15.75" thickBot="1" x14ac:dyDescent="0.3">
      <c r="A6" s="356"/>
      <c r="B6" s="315"/>
      <c r="C6" s="315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8" t="s">
        <v>2</v>
      </c>
      <c r="B23" s="314"/>
      <c r="C23" s="314"/>
      <c r="D23" s="349" t="s">
        <v>1</v>
      </c>
      <c r="E23" s="368"/>
      <c r="F23" s="350" t="s">
        <v>13</v>
      </c>
      <c r="G23" s="350"/>
      <c r="H23" s="369" t="s">
        <v>34</v>
      </c>
      <c r="I23" s="368"/>
      <c r="J23"/>
      <c r="K23" s="349" t="s">
        <v>19</v>
      </c>
      <c r="L23" s="368"/>
      <c r="M23" s="350" t="s">
        <v>13</v>
      </c>
      <c r="N23" s="350"/>
      <c r="O23" s="369" t="s">
        <v>34</v>
      </c>
      <c r="P23" s="368"/>
      <c r="Q23"/>
      <c r="R23" s="349" t="s">
        <v>22</v>
      </c>
      <c r="S23" s="350"/>
      <c r="T23" s="69" t="s">
        <v>0</v>
      </c>
    </row>
    <row r="24" spans="1:20" s="3" customFormat="1" ht="15" customHeight="1" x14ac:dyDescent="0.25">
      <c r="A24" s="356"/>
      <c r="B24" s="315"/>
      <c r="C24" s="315"/>
      <c r="D24" s="370" t="s">
        <v>40</v>
      </c>
      <c r="E24" s="371"/>
      <c r="F24" s="372" t="str">
        <f>D24</f>
        <v>jan - mar</v>
      </c>
      <c r="G24" s="372"/>
      <c r="H24" s="370" t="str">
        <f>F24</f>
        <v>jan - mar</v>
      </c>
      <c r="I24" s="371"/>
      <c r="J24"/>
      <c r="K24" s="370" t="str">
        <f>D24</f>
        <v>jan - mar</v>
      </c>
      <c r="L24" s="371"/>
      <c r="M24" s="372" t="str">
        <f>D24</f>
        <v>jan - mar</v>
      </c>
      <c r="N24" s="372"/>
      <c r="O24" s="370" t="str">
        <f>D24</f>
        <v>jan - mar</v>
      </c>
      <c r="P24" s="371"/>
      <c r="Q24"/>
      <c r="R24" s="370" t="str">
        <f>D24</f>
        <v>jan - mar</v>
      </c>
      <c r="S24" s="372"/>
      <c r="T24" s="67" t="s">
        <v>35</v>
      </c>
    </row>
    <row r="25" spans="1:20" ht="15.75" customHeight="1" thickBot="1" x14ac:dyDescent="0.3">
      <c r="A25" s="356"/>
      <c r="B25" s="315"/>
      <c r="C25" s="315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8" t="s">
        <v>2</v>
      </c>
      <c r="B42" s="314"/>
      <c r="C42" s="314"/>
      <c r="D42" s="349" t="s">
        <v>1</v>
      </c>
      <c r="E42" s="368"/>
      <c r="F42" s="350" t="s">
        <v>13</v>
      </c>
      <c r="G42" s="350"/>
      <c r="H42" s="369" t="s">
        <v>34</v>
      </c>
      <c r="I42" s="368"/>
      <c r="K42" s="349" t="s">
        <v>19</v>
      </c>
      <c r="L42" s="368"/>
      <c r="M42" s="350" t="s">
        <v>13</v>
      </c>
      <c r="N42" s="350"/>
      <c r="O42" s="369" t="s">
        <v>34</v>
      </c>
      <c r="P42" s="368"/>
      <c r="R42" s="349" t="s">
        <v>22</v>
      </c>
      <c r="S42" s="350"/>
      <c r="T42" s="69" t="s">
        <v>0</v>
      </c>
    </row>
    <row r="43" spans="1:20" ht="15" customHeight="1" x14ac:dyDescent="0.25">
      <c r="A43" s="356"/>
      <c r="B43" s="315"/>
      <c r="C43" s="315"/>
      <c r="D43" s="370" t="s">
        <v>40</v>
      </c>
      <c r="E43" s="371"/>
      <c r="F43" s="372" t="str">
        <f>D43</f>
        <v>jan - mar</v>
      </c>
      <c r="G43" s="372"/>
      <c r="H43" s="370" t="str">
        <f>F43</f>
        <v>jan - mar</v>
      </c>
      <c r="I43" s="371"/>
      <c r="K43" s="370" t="str">
        <f>D43</f>
        <v>jan - mar</v>
      </c>
      <c r="L43" s="371"/>
      <c r="M43" s="372" t="str">
        <f>D43</f>
        <v>jan - mar</v>
      </c>
      <c r="N43" s="372"/>
      <c r="O43" s="370" t="str">
        <f>D43</f>
        <v>jan - mar</v>
      </c>
      <c r="P43" s="371"/>
      <c r="R43" s="370" t="str">
        <f>D43</f>
        <v>jan - mar</v>
      </c>
      <c r="S43" s="372"/>
      <c r="T43" s="67" t="s">
        <v>35</v>
      </c>
    </row>
    <row r="44" spans="1:20" ht="15.75" customHeight="1" thickBot="1" x14ac:dyDescent="0.3">
      <c r="A44" s="356"/>
      <c r="B44" s="315"/>
      <c r="C44" s="315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1" workbookViewId="0">
      <selection activeCell="T28" sqref="T28:U28"/>
    </sheetView>
  </sheetViews>
  <sheetFormatPr defaultRowHeight="15" x14ac:dyDescent="0.25"/>
  <cols>
    <col min="1" max="1" width="19.42578125" bestFit="1" customWidth="1"/>
    <col min="19" max="19" width="18.5703125" customWidth="1"/>
    <col min="20" max="21" width="9.140625" customWidth="1"/>
    <col min="22" max="23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19" t="s">
        <v>3</v>
      </c>
      <c r="B3" s="321">
        <v>2007</v>
      </c>
      <c r="C3" s="316">
        <v>2008</v>
      </c>
      <c r="D3" s="316">
        <v>2009</v>
      </c>
      <c r="E3" s="316">
        <v>2010</v>
      </c>
      <c r="F3" s="316">
        <v>2011</v>
      </c>
      <c r="G3" s="316">
        <v>2012</v>
      </c>
      <c r="H3" s="316">
        <v>2013</v>
      </c>
      <c r="I3" s="316">
        <v>2014</v>
      </c>
      <c r="J3" s="316">
        <v>2015</v>
      </c>
      <c r="K3" s="316">
        <v>2016</v>
      </c>
      <c r="L3" s="327">
        <v>2017</v>
      </c>
      <c r="M3" s="316">
        <v>2018</v>
      </c>
      <c r="N3" s="316">
        <v>2019</v>
      </c>
      <c r="O3" s="314">
        <v>2020</v>
      </c>
      <c r="P3" s="316">
        <v>2021</v>
      </c>
      <c r="Q3" s="314">
        <v>2022</v>
      </c>
      <c r="R3" s="331">
        <v>2023</v>
      </c>
      <c r="S3" s="271" t="s">
        <v>49</v>
      </c>
      <c r="T3" s="323" t="s">
        <v>160</v>
      </c>
      <c r="U3" s="324"/>
      <c r="V3" s="329" t="s">
        <v>146</v>
      </c>
      <c r="W3" s="330"/>
    </row>
    <row r="4" spans="1:37" ht="31.5" customHeight="1" thickBot="1" x14ac:dyDescent="0.3">
      <c r="A4" s="320"/>
      <c r="B4" s="322"/>
      <c r="C4" s="318"/>
      <c r="D4" s="318"/>
      <c r="E4" s="318"/>
      <c r="F4" s="318"/>
      <c r="G4" s="318"/>
      <c r="H4" s="318"/>
      <c r="I4" s="318"/>
      <c r="J4" s="318"/>
      <c r="K4" s="318"/>
      <c r="L4" s="328"/>
      <c r="M4" s="318"/>
      <c r="N4" s="318"/>
      <c r="O4" s="315"/>
      <c r="P4" s="318"/>
      <c r="Q4" s="315"/>
      <c r="R4" s="332"/>
      <c r="S4" s="174" t="s">
        <v>147</v>
      </c>
      <c r="T4" s="127">
        <v>2023</v>
      </c>
      <c r="U4" s="264">
        <v>2024</v>
      </c>
      <c r="V4" s="297" t="s">
        <v>161</v>
      </c>
      <c r="W4" s="298" t="s">
        <v>162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938963.28799999994</v>
      </c>
      <c r="R6" s="147">
        <v>927571.21499999834</v>
      </c>
      <c r="S6" s="100"/>
      <c r="T6" s="115">
        <v>280764.93499999994</v>
      </c>
      <c r="U6" s="147">
        <v>294695.06499999989</v>
      </c>
      <c r="V6" s="112">
        <v>1016860.7220000004</v>
      </c>
      <c r="W6" s="147">
        <v>941108.23300000001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1.4051051738465463E-2</v>
      </c>
      <c r="R7" s="278">
        <f>(R6-P6)/P6</f>
        <v>1.7479683753883286E-3</v>
      </c>
      <c r="T7" s="118"/>
      <c r="U7" s="278">
        <f>(U6-T6)/T6</f>
        <v>4.9614920752122947E-2</v>
      </c>
      <c r="W7" s="278">
        <f>(W6-V6)/V6</f>
        <v>-7.4496425479988568E-2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47">
        <v>199089.788</v>
      </c>
      <c r="S8" s="100"/>
      <c r="T8" s="115">
        <v>67997.992999999988</v>
      </c>
      <c r="U8" s="147">
        <v>44365.236000000034</v>
      </c>
      <c r="V8" s="112">
        <v>233508.28999999998</v>
      </c>
      <c r="W8" s="147">
        <v>174880.63000000009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8">
        <f t="shared" si="1"/>
        <v>0.22420175413871041</v>
      </c>
      <c r="R9" s="281">
        <v>198852.91799999989</v>
      </c>
      <c r="S9" s="10"/>
      <c r="T9" s="116"/>
      <c r="U9" s="281">
        <f>(U8-T8)/T8</f>
        <v>-0.347550801977346</v>
      </c>
      <c r="V9" s="299"/>
      <c r="W9" s="281">
        <f>(W8-V8)/V8</f>
        <v>-0.25107314177154005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282">
        <f t="shared" si="3"/>
        <v>733619.6129999999</v>
      </c>
      <c r="R10" s="140">
        <f t="shared" si="3"/>
        <v>728481.42699999828</v>
      </c>
      <c r="T10" s="117">
        <f>T6-T8</f>
        <v>212766.94199999995</v>
      </c>
      <c r="U10" s="140">
        <f>U6-U8</f>
        <v>250329.82899999985</v>
      </c>
      <c r="V10" s="119">
        <f>V6-V8</f>
        <v>783352.4320000005</v>
      </c>
      <c r="W10" s="140">
        <f>W6-W8</f>
        <v>766227.60299999989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88">
        <f t="shared" si="4"/>
        <v>9.8967189172580669E-2</v>
      </c>
      <c r="Q11" s="288">
        <f t="shared" si="4"/>
        <v>-3.2439671103858467E-2</v>
      </c>
      <c r="R11" s="281">
        <f>(R10-P10)/P10</f>
        <v>-3.9216350527355719E-2</v>
      </c>
      <c r="S11" s="10"/>
      <c r="T11" s="116"/>
      <c r="U11" s="281">
        <f>(U10-T10)/T10</f>
        <v>0.17654475195681438</v>
      </c>
      <c r="V11" s="299"/>
      <c r="W11" s="281">
        <f>(W10-V10)/V10</f>
        <v>-2.186095083189912E-2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4.1290179696921347</v>
      </c>
      <c r="U12" s="285">
        <f t="shared" si="5"/>
        <v>6.6424771187963403</v>
      </c>
      <c r="V12" s="103">
        <f>V6/V8</f>
        <v>4.3547092996141616</v>
      </c>
      <c r="W12" s="285">
        <f>W6/W8</f>
        <v>5.3814320831300728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19" t="s">
        <v>2</v>
      </c>
      <c r="B14" s="321">
        <v>2007</v>
      </c>
      <c r="C14" s="316">
        <v>2008</v>
      </c>
      <c r="D14" s="316">
        <v>2009</v>
      </c>
      <c r="E14" s="316">
        <v>2010</v>
      </c>
      <c r="F14" s="316">
        <v>2011</v>
      </c>
      <c r="G14" s="316">
        <v>2012</v>
      </c>
      <c r="H14" s="316">
        <v>2013</v>
      </c>
      <c r="I14" s="316">
        <v>2014</v>
      </c>
      <c r="J14" s="316">
        <v>2015</v>
      </c>
      <c r="K14" s="325">
        <v>2016</v>
      </c>
      <c r="L14" s="327">
        <v>2017</v>
      </c>
      <c r="M14" s="316">
        <v>2018</v>
      </c>
      <c r="N14" s="316">
        <v>2019</v>
      </c>
      <c r="O14" s="314">
        <v>2020</v>
      </c>
      <c r="P14" s="316">
        <v>2021</v>
      </c>
      <c r="Q14" s="316">
        <v>2022</v>
      </c>
      <c r="R14" s="331">
        <v>2023</v>
      </c>
      <c r="S14" s="128" t="s">
        <v>49</v>
      </c>
      <c r="T14" s="323" t="str">
        <f>T3</f>
        <v>jan-abril</v>
      </c>
      <c r="U14" s="324"/>
      <c r="V14" s="329" t="s">
        <v>146</v>
      </c>
      <c r="W14" s="330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0"/>
      <c r="B15" s="322"/>
      <c r="C15" s="318"/>
      <c r="D15" s="318"/>
      <c r="E15" s="318"/>
      <c r="F15" s="318"/>
      <c r="G15" s="318"/>
      <c r="H15" s="318"/>
      <c r="I15" s="318"/>
      <c r="J15" s="318"/>
      <c r="K15" s="326"/>
      <c r="L15" s="328"/>
      <c r="M15" s="318"/>
      <c r="N15" s="318"/>
      <c r="O15" s="315"/>
      <c r="P15" s="318"/>
      <c r="Q15" s="317"/>
      <c r="R15" s="332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maio 2022 a abr 2023</v>
      </c>
      <c r="W15" s="298" t="str">
        <f>W4</f>
        <v>maio 2023 a abr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47">
        <v>407506.523999998</v>
      </c>
      <c r="S17" s="100"/>
      <c r="T17" s="115">
        <v>154148.32500000007</v>
      </c>
      <c r="U17" s="147">
        <v>44365.236000000034</v>
      </c>
      <c r="V17" s="115">
        <v>569414.23199999996</v>
      </c>
      <c r="W17" s="311">
        <v>531770.65100000019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8.6341308222622926E-2</v>
      </c>
      <c r="Q18" s="276">
        <f t="shared" si="6"/>
        <v>-2.2903938914143312E-2</v>
      </c>
      <c r="R18" s="278">
        <f>(R17-P17)/P17</f>
        <v>-4.781222553919344E-2</v>
      </c>
      <c r="T18" s="118"/>
      <c r="U18" s="278"/>
      <c r="V18" s="116"/>
      <c r="W18" s="102">
        <f>(W17-V17)/V17</f>
        <v>-6.6109308275947298E-2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47">
        <v>196161.88799999977</v>
      </c>
      <c r="S19" s="100"/>
      <c r="T19" s="115">
        <v>66870.815999999992</v>
      </c>
      <c r="U19" s="147">
        <v>43651.112000000023</v>
      </c>
      <c r="V19" s="112">
        <v>230133.606</v>
      </c>
      <c r="W19" s="147">
        <v>172602.65300000005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0.22527490908611841</v>
      </c>
      <c r="R20" s="281">
        <f>(R19-P19)/P19</f>
        <v>0.18646461341352569</v>
      </c>
      <c r="S20" s="10"/>
      <c r="T20" s="116"/>
      <c r="U20" s="281">
        <f>(U19-T19)/T19</f>
        <v>-0.3472322515101352</v>
      </c>
      <c r="V20" s="299"/>
      <c r="W20" s="281">
        <f>(W19-V19)/V19</f>
        <v>-0.24998936052824874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262635.54499999993</v>
      </c>
      <c r="Q21" s="154">
        <f t="shared" ref="Q21" si="9">Q17-Q19</f>
        <v>215587.97500000009</v>
      </c>
      <c r="R21" s="140">
        <f t="shared" ref="R21" si="10">R17-R19</f>
        <v>211344.63599999822</v>
      </c>
      <c r="T21" s="117">
        <f>T17-T19</f>
        <v>87277.509000000078</v>
      </c>
      <c r="U21" s="140">
        <f>U17-U19</f>
        <v>714.12400000001071</v>
      </c>
      <c r="V21" s="119">
        <f>V17-V19</f>
        <v>339280.62599999993</v>
      </c>
      <c r="W21" s="140">
        <f>W17-W19</f>
        <v>359167.99800000014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0.14384557676441376</v>
      </c>
      <c r="Q22" s="279">
        <f t="shared" si="11"/>
        <v>-0.17913633891406378</v>
      </c>
      <c r="R22" s="281">
        <f>(R21-P21)/P21</f>
        <v>-0.19529309713200366</v>
      </c>
      <c r="S22" s="10"/>
      <c r="T22" s="116"/>
      <c r="U22" s="281">
        <f>(U21-T21)/T21</f>
        <v>-0.9918177774757525</v>
      </c>
      <c r="V22" s="299"/>
      <c r="W22" s="281">
        <f>(W21-V21)/V21</f>
        <v>5.861629128213236E-2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2.3051659037628625</v>
      </c>
      <c r="U23" s="285">
        <f>(U17/U19)</f>
        <v>1.0163598123227653</v>
      </c>
      <c r="V23" s="103">
        <f>V17/V19</f>
        <v>2.4742767555643304</v>
      </c>
      <c r="W23" s="285">
        <f>W17/W19</f>
        <v>3.0808950022338304</v>
      </c>
    </row>
    <row r="24" spans="1:37" ht="30" customHeight="1" thickBot="1" x14ac:dyDescent="0.3"/>
    <row r="25" spans="1:37" ht="22.5" customHeight="1" x14ac:dyDescent="0.25">
      <c r="A25" s="319" t="s">
        <v>15</v>
      </c>
      <c r="B25" s="321">
        <v>2007</v>
      </c>
      <c r="C25" s="316">
        <v>2008</v>
      </c>
      <c r="D25" s="316">
        <v>2009</v>
      </c>
      <c r="E25" s="316">
        <v>2010</v>
      </c>
      <c r="F25" s="316">
        <v>2011</v>
      </c>
      <c r="G25" s="316">
        <v>2012</v>
      </c>
      <c r="H25" s="316">
        <v>2013</v>
      </c>
      <c r="I25" s="316">
        <v>2014</v>
      </c>
      <c r="J25" s="316">
        <v>2015</v>
      </c>
      <c r="K25" s="325">
        <v>2016</v>
      </c>
      <c r="L25" s="327">
        <v>2017</v>
      </c>
      <c r="M25" s="316">
        <v>2018</v>
      </c>
      <c r="N25" s="316">
        <v>2019</v>
      </c>
      <c r="O25" s="314">
        <v>2020</v>
      </c>
      <c r="P25" s="314">
        <v>2021</v>
      </c>
      <c r="Q25" s="316">
        <v>2022</v>
      </c>
      <c r="R25" s="331">
        <v>2023</v>
      </c>
      <c r="S25" s="128" t="s">
        <v>49</v>
      </c>
      <c r="T25" s="323" t="str">
        <f>T14</f>
        <v>jan-abril</v>
      </c>
      <c r="U25" s="324"/>
      <c r="V25" s="329" t="s">
        <v>146</v>
      </c>
      <c r="W25" s="330"/>
    </row>
    <row r="26" spans="1:37" ht="31.5" customHeight="1" thickBot="1" x14ac:dyDescent="0.3">
      <c r="A26" s="320"/>
      <c r="B26" s="322"/>
      <c r="C26" s="318"/>
      <c r="D26" s="318"/>
      <c r="E26" s="318"/>
      <c r="F26" s="318"/>
      <c r="G26" s="318"/>
      <c r="H26" s="318"/>
      <c r="I26" s="318"/>
      <c r="J26" s="318"/>
      <c r="K26" s="326"/>
      <c r="L26" s="328"/>
      <c r="M26" s="318"/>
      <c r="N26" s="318"/>
      <c r="O26" s="315"/>
      <c r="P26" s="315"/>
      <c r="Q26" s="318"/>
      <c r="R26" s="332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maio 2022 a abr 2023</v>
      </c>
      <c r="W26" s="298" t="str">
        <f>W4</f>
        <v>maio 2023 a abr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47">
        <v>520064.69099999964</v>
      </c>
      <c r="S28" s="100"/>
      <c r="T28" s="115">
        <v>154148.32500000007</v>
      </c>
      <c r="U28" s="147">
        <v>165854.28499999997</v>
      </c>
      <c r="V28" s="112">
        <v>569414.23199999996</v>
      </c>
      <c r="W28" s="147">
        <v>531770.65100000019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4.5810259040420201E-2</v>
      </c>
      <c r="R29" s="278">
        <f>(R28-P28)/P28</f>
        <v>4.434011749143945E-2</v>
      </c>
      <c r="T29" s="118"/>
      <c r="U29" s="278">
        <f>(U28-T28)/T28</f>
        <v>7.5939586109676507E-2</v>
      </c>
      <c r="W29" s="278">
        <f>(W28-V28)/V28</f>
        <v>-6.6109308275947298E-2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2691.03</v>
      </c>
      <c r="S30" s="100"/>
      <c r="T30" s="115">
        <v>1127.1769999999997</v>
      </c>
      <c r="U30" s="147">
        <v>714.12399999999991</v>
      </c>
      <c r="V30" s="112">
        <v>3374.6839999999997</v>
      </c>
      <c r="W30" s="147">
        <v>2277.9769999999999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(R30-P30)/P30</f>
        <v>0.11954632877351722</v>
      </c>
      <c r="S31" s="10"/>
      <c r="T31" s="116"/>
      <c r="U31" s="281">
        <f>(U30-T30)/T30</f>
        <v>-0.36644910249233253</v>
      </c>
      <c r="V31" s="299"/>
      <c r="W31" s="281">
        <f>(W30-V30)/V30</f>
        <v>-0.32498065004012228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518031.63800000027</v>
      </c>
      <c r="R32" s="140">
        <f t="shared" ref="R32" si="16">(R28-R30)</f>
        <v>517373.66099999961</v>
      </c>
      <c r="T32" s="117">
        <f>T28-T30</f>
        <v>153021.14800000007</v>
      </c>
      <c r="U32" s="140">
        <f>U28-U30</f>
        <v>165140.16099999996</v>
      </c>
      <c r="V32" s="119">
        <f>V28-V30</f>
        <v>566039.54799999995</v>
      </c>
      <c r="W32" s="140">
        <f>W28-W30</f>
        <v>529492.67400000023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4.5303039885306998E-2</v>
      </c>
      <c r="R33" s="281">
        <f>(R32-P32)/P32</f>
        <v>4.3975350014991976E-2</v>
      </c>
      <c r="S33" s="10"/>
      <c r="T33" s="116"/>
      <c r="U33" s="281">
        <f>(U32-T32)/T32</f>
        <v>7.919828833070762E-2</v>
      </c>
      <c r="V33" s="299"/>
      <c r="W33" s="281">
        <f>(W32-V32)/V32</f>
        <v>-6.4565937360969911E-2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136.75609509420448</v>
      </c>
      <c r="U34" s="285">
        <f>(U28/U30)</f>
        <v>232.24858007852978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H51" workbookViewId="0">
      <selection activeCell="AG51" sqref="AG51:AH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72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72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36" t="s">
        <v>148</v>
      </c>
      <c r="AK4" s="333" t="s">
        <v>72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36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37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37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238037.11999999985</v>
      </c>
      <c r="P7" s="112">
        <v>216209.78999999998</v>
      </c>
      <c r="Q7" s="61">
        <f>IF(P7="","",(P7-O7)/O7)</f>
        <v>-9.1697168912142288E-2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63035.427000000003</v>
      </c>
      <c r="AH7" s="112">
        <v>64600.824999999961</v>
      </c>
      <c r="AI7" s="61">
        <f>IF(AH7="","",(AH7-AG7)/AG7)</f>
        <v>2.4833622527851797E-2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2.6481343329981493</v>
      </c>
      <c r="AY7" s="156">
        <f>(AH7/P7)*10</f>
        <v>2.9878769596880868</v>
      </c>
      <c r="AZ7" s="61">
        <f t="shared" ref="AZ7:AZ23" si="1">IF(AY7="","",(AY7-AX7)/AX7)</f>
        <v>0.12829508777422544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229347.3100000002</v>
      </c>
      <c r="P8" s="119">
        <v>258386.94000000035</v>
      </c>
      <c r="Q8" s="52">
        <f t="shared" ref="Q8:Q23" si="2">IF(P8="","",(P8-O8)/O8)</f>
        <v>0.12661857686493086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65965.965999999913</v>
      </c>
      <c r="AH8" s="119">
        <v>72385.513999999996</v>
      </c>
      <c r="AI8" s="52">
        <f t="shared" ref="AI8:AI23" si="3">IF(AH8="","",(AH8-AG8)/AG8)</f>
        <v>9.731606143689446E-2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2.8762476438027482</v>
      </c>
      <c r="AY8" s="157">
        <f>IF(AH8="","",(AH8/P8)*10)</f>
        <v>2.8014385711599781</v>
      </c>
      <c r="AZ8" s="52">
        <f t="shared" si="1"/>
        <v>-2.600925994809803E-2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291533.7800000002</v>
      </c>
      <c r="P9" s="119">
        <v>277189.68000000028</v>
      </c>
      <c r="Q9" s="52">
        <f t="shared" si="2"/>
        <v>-4.9202188507966073E-2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82953.654999999882</v>
      </c>
      <c r="AH9" s="119">
        <v>76855.647999999914</v>
      </c>
      <c r="AI9" s="52">
        <f t="shared" si="3"/>
        <v>-7.3511010455174969E-2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2.8454217209408745</v>
      </c>
      <c r="AY9" s="157">
        <f t="shared" ref="AY9:AY18" si="4">IF(AH9="","",(AH9/P9)*10)</f>
        <v>2.7726734992442656</v>
      </c>
      <c r="AZ9" s="52">
        <f t="shared" si="1"/>
        <v>-2.5566762621237658E-2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241944.08000000019</v>
      </c>
      <c r="P10" s="119">
        <v>298955.44999999995</v>
      </c>
      <c r="Q10" s="52">
        <f t="shared" si="2"/>
        <v>0.23563862360260981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68809.887000000133</v>
      </c>
      <c r="AH10" s="119">
        <v>80853.078000000038</v>
      </c>
      <c r="AI10" s="52">
        <f t="shared" si="3"/>
        <v>0.17502122914400195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2.8440409453291879</v>
      </c>
      <c r="AY10" s="157">
        <f t="shared" si="4"/>
        <v>2.7045192853985451</v>
      </c>
      <c r="AZ10" s="52">
        <f t="shared" si="1"/>
        <v>-4.9057542634813808E-2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282268.96999999991</v>
      </c>
      <c r="P11" s="119"/>
      <c r="Q11" s="52" t="str">
        <f t="shared" si="2"/>
        <v/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80852.009000000093</v>
      </c>
      <c r="AH11" s="119"/>
      <c r="AI11" s="52" t="str">
        <f t="shared" si="3"/>
        <v/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2.864360506930681</v>
      </c>
      <c r="AY11" s="157" t="str">
        <f t="shared" si="4"/>
        <v/>
      </c>
      <c r="AZ11" s="52" t="str">
        <f t="shared" si="1"/>
        <v/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304001.34999999951</v>
      </c>
      <c r="P12" s="119"/>
      <c r="Q12" s="52" t="str">
        <f t="shared" si="2"/>
        <v/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86251.383000000103</v>
      </c>
      <c r="AH12" s="119"/>
      <c r="AI12" s="52" t="str">
        <f t="shared" si="3"/>
        <v/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2.8372039466272185</v>
      </c>
      <c r="AY12" s="157" t="str">
        <f t="shared" si="4"/>
        <v/>
      </c>
      <c r="AZ12" s="52" t="str">
        <f t="shared" si="1"/>
        <v/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294200.75000000006</v>
      </c>
      <c r="P13" s="119"/>
      <c r="Q13" s="52" t="str">
        <f t="shared" si="2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86563.237999999983</v>
      </c>
      <c r="AH13" s="119"/>
      <c r="AI13" s="52" t="str">
        <f t="shared" si="3"/>
        <v/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2.942318739840057</v>
      </c>
      <c r="AY13" s="157" t="str">
        <f t="shared" si="4"/>
        <v/>
      </c>
      <c r="AZ13" s="52" t="str">
        <f t="shared" si="1"/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263355.91999999993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67826.147000000055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2.5754555659884186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264812.37000000011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91382.118000000002</v>
      </c>
      <c r="AG15" s="154">
        <v>79203.641999999993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3.0145406153419558</v>
      </c>
      <c r="AX15" s="157">
        <f t="shared" si="0"/>
        <v>2.9909343736472715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282901.56999999966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94985.397999999841</v>
      </c>
      <c r="AG16" s="154">
        <v>89107.522999999928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3.1816049906489896</v>
      </c>
      <c r="AX16" s="157">
        <f t="shared" si="0"/>
        <v>3.1497712437580332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295647.56000000046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103988.54699999987</v>
      </c>
      <c r="AG17" s="154">
        <v>93857.311000000118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3.0627226019892806</v>
      </c>
      <c r="AX17" s="157">
        <f t="shared" si="0"/>
        <v>3.1746350620989388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199821.28999999975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65495.567999999992</v>
      </c>
      <c r="AG18" s="154">
        <v>62751.915000000074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3.0190129095735259</v>
      </c>
      <c r="AX18" s="157">
        <f t="shared" si="0"/>
        <v>3.140401856078507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163</v>
      </c>
      <c r="B19" s="167">
        <f>SUM(B7:B10)</f>
        <v>787270.14999999991</v>
      </c>
      <c r="C19" s="168">
        <f t="shared" ref="C19:P19" si="5">SUM(C7:C10)</f>
        <v>835424.48</v>
      </c>
      <c r="D19" s="168">
        <f t="shared" si="5"/>
        <v>1021003.7899999997</v>
      </c>
      <c r="E19" s="168">
        <f t="shared" si="5"/>
        <v>1000780.0099999999</v>
      </c>
      <c r="F19" s="168">
        <f t="shared" si="5"/>
        <v>850536.39000000013</v>
      </c>
      <c r="G19" s="168">
        <f t="shared" si="5"/>
        <v>897924.47</v>
      </c>
      <c r="H19" s="168">
        <f t="shared" si="5"/>
        <v>852343.05999999994</v>
      </c>
      <c r="I19" s="168">
        <f t="shared" si="5"/>
        <v>846455.26</v>
      </c>
      <c r="J19" s="168">
        <f t="shared" si="5"/>
        <v>980490.54999999993</v>
      </c>
      <c r="K19" s="168">
        <f t="shared" si="5"/>
        <v>919768.29999999981</v>
      </c>
      <c r="L19" s="168">
        <f t="shared" si="5"/>
        <v>933524.28999999934</v>
      </c>
      <c r="M19" s="168">
        <f t="shared" si="5"/>
        <v>1067407.7599999995</v>
      </c>
      <c r="N19" s="168">
        <f t="shared" si="5"/>
        <v>1017929.3399999996</v>
      </c>
      <c r="O19" s="168">
        <f t="shared" si="5"/>
        <v>1000862.2900000004</v>
      </c>
      <c r="P19" s="169">
        <f t="shared" si="5"/>
        <v>1050741.8600000006</v>
      </c>
      <c r="Q19" s="61">
        <f t="shared" si="2"/>
        <v>4.9836596401289297E-2</v>
      </c>
      <c r="R19" s="171"/>
      <c r="S19" s="170"/>
      <c r="T19" s="167">
        <f>SUM(T7:T10)</f>
        <v>173851.035</v>
      </c>
      <c r="U19" s="168">
        <f t="shared" ref="U19:AH19" si="6">SUM(U7:U10)</f>
        <v>176734.66599999997</v>
      </c>
      <c r="V19" s="168">
        <f t="shared" si="6"/>
        <v>196580.75399999999</v>
      </c>
      <c r="W19" s="168">
        <f t="shared" si="6"/>
        <v>204538.46700000012</v>
      </c>
      <c r="X19" s="168">
        <f t="shared" si="6"/>
        <v>204042.31699999989</v>
      </c>
      <c r="Y19" s="168">
        <f t="shared" si="6"/>
        <v>216232.10699999996</v>
      </c>
      <c r="Z19" s="168">
        <f t="shared" si="6"/>
        <v>203931.39000000007</v>
      </c>
      <c r="AA19" s="168">
        <f t="shared" si="6"/>
        <v>216854.30999999994</v>
      </c>
      <c r="AB19" s="168">
        <f t="shared" si="6"/>
        <v>240768.527</v>
      </c>
      <c r="AC19" s="168">
        <f t="shared" si="6"/>
        <v>241118.09099999984</v>
      </c>
      <c r="AD19" s="168">
        <f t="shared" si="6"/>
        <v>244967.44299999985</v>
      </c>
      <c r="AE19" s="168">
        <f t="shared" si="6"/>
        <v>286233.29000000015</v>
      </c>
      <c r="AF19" s="168">
        <f t="shared" si="6"/>
        <v>283719.50999999995</v>
      </c>
      <c r="AG19" s="168">
        <f t="shared" si="6"/>
        <v>280764.93499999994</v>
      </c>
      <c r="AH19" s="169">
        <f t="shared" si="6"/>
        <v>294695.06499999989</v>
      </c>
      <c r="AI19" s="61">
        <f t="shared" si="3"/>
        <v>4.9614920752122947E-2</v>
      </c>
      <c r="AK19" s="172">
        <f t="shared" si="0"/>
        <v>2.2082767268643426</v>
      </c>
      <c r="AL19" s="173">
        <f t="shared" si="0"/>
        <v>2.1155073885313964</v>
      </c>
      <c r="AM19" s="173">
        <f t="shared" si="0"/>
        <v>1.9253675248355351</v>
      </c>
      <c r="AN19" s="173">
        <f t="shared" si="0"/>
        <v>2.0437904929775739</v>
      </c>
      <c r="AO19" s="173">
        <f t="shared" si="0"/>
        <v>2.3989839752770585</v>
      </c>
      <c r="AP19" s="173">
        <f t="shared" si="0"/>
        <v>2.4081324679791827</v>
      </c>
      <c r="AQ19" s="173">
        <f t="shared" si="0"/>
        <v>2.3925975299194677</v>
      </c>
      <c r="AR19" s="173">
        <f t="shared" si="0"/>
        <v>2.5619110689914071</v>
      </c>
      <c r="AS19" s="173">
        <f t="shared" si="0"/>
        <v>2.4555925296781291</v>
      </c>
      <c r="AT19" s="173">
        <f t="shared" si="0"/>
        <v>2.621509036569317</v>
      </c>
      <c r="AU19" s="173">
        <f t="shared" si="0"/>
        <v>2.6241142905879826</v>
      </c>
      <c r="AV19" s="173">
        <f t="shared" si="0"/>
        <v>2.6815740031719488</v>
      </c>
      <c r="AW19" s="173">
        <f t="shared" si="0"/>
        <v>2.7872220482415813</v>
      </c>
      <c r="AX19" s="173">
        <f t="shared" si="0"/>
        <v>2.8052304278543638</v>
      </c>
      <c r="AY19" s="156">
        <f>(AH19/P19)*10</f>
        <v>2.8046380963636466</v>
      </c>
      <c r="AZ19" s="61">
        <f t="shared" si="1"/>
        <v>-2.1115252595142517E-4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758918.2100000002</v>
      </c>
      <c r="P20" s="119">
        <f>IF(P9="","",SUM(P7:P9))</f>
        <v>751786.41000000061</v>
      </c>
      <c r="Q20" s="61">
        <f t="shared" si="2"/>
        <v>-9.3973235930121888E-3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211955.04799999981</v>
      </c>
      <c r="AH20" s="119">
        <f>IF(AH9="","",SUM(AH7:AH9))</f>
        <v>213841.98699999985</v>
      </c>
      <c r="AI20" s="61">
        <f t="shared" si="3"/>
        <v>8.9025433355097248E-3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2.7928575860631906</v>
      </c>
      <c r="AY20" s="302">
        <f>IF(AH20="","",(AH20/P20)*10)</f>
        <v>2.8444513515481034</v>
      </c>
      <c r="AZ20" s="61">
        <f t="shared" si="1"/>
        <v>1.8473468086011257E-2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828214.39999999967</v>
      </c>
      <c r="P21" s="119" t="str">
        <f>IF(P12="","",SUM(P10:P12))</f>
        <v/>
      </c>
      <c r="Q21" s="52" t="str">
        <f t="shared" si="2"/>
        <v/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235913.27900000033</v>
      </c>
      <c r="AH21" s="119" t="str">
        <f>IF(AH12="","",SUM(AH10:AH12))</f>
        <v/>
      </c>
      <c r="AI21" s="52" t="str">
        <f t="shared" si="3"/>
        <v/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2.8484566194454048</v>
      </c>
      <c r="AY21" s="303" t="str">
        <f t="shared" ref="AY21:AY23" si="11">IF(AH21="","",(AH21/P21)*10)</f>
        <v/>
      </c>
      <c r="AZ21" s="52" t="str">
        <f t="shared" si="1"/>
        <v/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849670.03999999946</v>
      </c>
      <c r="O22" s="154">
        <f t="shared" si="12"/>
        <v>822369.04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243737.14000000025</v>
      </c>
      <c r="AG22" s="154">
        <f t="shared" si="13"/>
        <v>233593.02700000003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2.8686093250975446</v>
      </c>
      <c r="AX22" s="157">
        <f t="shared" si="0"/>
        <v>2.8404890704543062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855018.950000001</v>
      </c>
      <c r="O23" s="155">
        <f t="shared" si="14"/>
        <v>778370.41999999993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264469.51299999969</v>
      </c>
      <c r="AG23" s="155">
        <f t="shared" si="15"/>
        <v>245716.7490000001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3.0931421227564533</v>
      </c>
      <c r="AX23" s="158">
        <f t="shared" si="16"/>
        <v>3.1568099543145549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38" t="s">
        <v>2</v>
      </c>
      <c r="B26" s="340" t="s">
        <v>72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36" t="s">
        <v>148</v>
      </c>
      <c r="S26" s="341" t="s">
        <v>3</v>
      </c>
      <c r="T26" s="333" t="s">
        <v>72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36" t="s">
        <v>148</v>
      </c>
      <c r="AK26" s="333" t="s">
        <v>72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36" t="str">
        <f>AI26</f>
        <v>D       2024/2023</v>
      </c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37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37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37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101904.72999999995</v>
      </c>
      <c r="P29" s="112">
        <v>95319.79000000011</v>
      </c>
      <c r="Q29" s="61">
        <f>IF(P29="","",(P29-O29)/O29)</f>
        <v>-6.4618590324510408E-2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27448.124000000014</v>
      </c>
      <c r="AG29" s="153">
        <v>28052.154000000028</v>
      </c>
      <c r="AH29" s="112">
        <v>29056.636000000024</v>
      </c>
      <c r="AI29" s="61">
        <f>(AH29-AG29)/AG29</f>
        <v>3.5807660260242236E-2</v>
      </c>
      <c r="AK29" s="197">
        <f t="shared" ref="AK29:AX44" si="17">(T29/B29)*10</f>
        <v>2.7191842704023532</v>
      </c>
      <c r="AL29" s="156">
        <f t="shared" si="17"/>
        <v>2.7800309700828514</v>
      </c>
      <c r="AM29" s="156">
        <f t="shared" si="17"/>
        <v>1.9785027216642543</v>
      </c>
      <c r="AN29" s="156">
        <f t="shared" si="17"/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2.7810398942869212</v>
      </c>
      <c r="AX29" s="156">
        <f t="shared" si="17"/>
        <v>2.7527823291421347</v>
      </c>
      <c r="AY29" s="156">
        <f>(AH29/P29)*10</f>
        <v>3.0483319361068659</v>
      </c>
      <c r="AZ29" s="61">
        <f t="shared" ref="AZ29:AZ42" si="18">IF(AY29="","",(AY29-AX29)/AX29)</f>
        <v>0.10736395821635306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102309.93999999996</v>
      </c>
      <c r="P30" s="119">
        <v>110879.95999999995</v>
      </c>
      <c r="Q30" s="52">
        <f t="shared" ref="Q30:Q45" si="19">IF(P30="","",(P30-O30)/O30)</f>
        <v>8.3765272465216895E-2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30612.233000000022</v>
      </c>
      <c r="AG30" s="154">
        <v>28250.444000000029</v>
      </c>
      <c r="AH30" s="119">
        <v>31926.996000000006</v>
      </c>
      <c r="AI30" s="52">
        <f>IF(AH30="","",(AH30-AG30)/AG30)</f>
        <v>0.13014138822030458</v>
      </c>
      <c r="AK30" s="198">
        <f t="shared" si="17"/>
        <v>2.7879398375187985</v>
      </c>
      <c r="AL30" s="157">
        <f t="shared" si="17"/>
        <v>2.0427271510143492</v>
      </c>
      <c r="AM30" s="157">
        <f t="shared" si="17"/>
        <v>2.0896835533292704</v>
      </c>
      <c r="AN30" s="157">
        <f t="shared" si="17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2.8538574514087225</v>
      </c>
      <c r="AX30" s="157">
        <f t="shared" si="17"/>
        <v>2.7612609292899637</v>
      </c>
      <c r="AY30" s="157">
        <f>IF(AH30="","",(AH30/P30)*10)</f>
        <v>2.8794198699205897</v>
      </c>
      <c r="AZ30" s="52">
        <f t="shared" si="18"/>
        <v>4.279166064215803E-2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140962.1399999999</v>
      </c>
      <c r="P31" s="119">
        <v>124948.74999999985</v>
      </c>
      <c r="Q31" s="52">
        <f t="shared" si="19"/>
        <v>-0.11360064482562519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38835.720000000016</v>
      </c>
      <c r="AG31" s="154">
        <v>39038.131999999998</v>
      </c>
      <c r="AH31" s="119">
        <v>34180.523000000023</v>
      </c>
      <c r="AI31" s="52">
        <f t="shared" ref="AI31:AI45" si="20">IF(AH31="","",(AH31-AG31)/AG31)</f>
        <v>-0.12443241392800186</v>
      </c>
      <c r="AK31" s="198">
        <f t="shared" si="17"/>
        <v>2.0964781146598703</v>
      </c>
      <c r="AL31" s="157">
        <f t="shared" si="17"/>
        <v>2.4308336581123937</v>
      </c>
      <c r="AM31" s="157">
        <f t="shared" si="17"/>
        <v>1.9152653234034593</v>
      </c>
      <c r="AN31" s="157">
        <f t="shared" si="17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2.8176742788291529</v>
      </c>
      <c r="AX31" s="157">
        <f t="shared" si="17"/>
        <v>2.7694054587990808</v>
      </c>
      <c r="AY31" s="157">
        <f t="shared" ref="AY31:AY40" si="21">IF(AH31="","",(AH31/P31)*10)</f>
        <v>2.7355634210026158</v>
      </c>
      <c r="AZ31" s="52">
        <f t="shared" si="18"/>
        <v>-1.2219965006908085E-2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116649.17</v>
      </c>
      <c r="P32" s="119">
        <v>125685.25999999998</v>
      </c>
      <c r="Q32" s="52">
        <f t="shared" si="19"/>
        <v>7.746381735935183E-2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35088.123000000021</v>
      </c>
      <c r="AG32" s="154">
        <v>31275.879999999979</v>
      </c>
      <c r="AH32" s="119">
        <v>33676.625</v>
      </c>
      <c r="AI32" s="52">
        <f t="shared" si="20"/>
        <v>7.6760270214619772E-2</v>
      </c>
      <c r="AK32" s="198">
        <f t="shared" si="17"/>
        <v>2.2914270225780289</v>
      </c>
      <c r="AL32" s="157">
        <f t="shared" si="17"/>
        <v>1.9145717289185553</v>
      </c>
      <c r="AM32" s="157">
        <f t="shared" si="17"/>
        <v>2.1035922277296368</v>
      </c>
      <c r="AN32" s="157">
        <f t="shared" si="17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2.6528187763991968</v>
      </c>
      <c r="AX32" s="157">
        <f t="shared" si="17"/>
        <v>2.6811918164526998</v>
      </c>
      <c r="AY32" s="157">
        <f t="shared" si="21"/>
        <v>2.6794410895915721</v>
      </c>
      <c r="AZ32" s="52">
        <f t="shared" si="18"/>
        <v>-6.5296591254105632E-4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129413.43999999993</v>
      </c>
      <c r="P33" s="119"/>
      <c r="Q33" s="52" t="str">
        <f t="shared" si="19"/>
        <v/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34502.495999999999</v>
      </c>
      <c r="AG33" s="154">
        <v>34647.590000000018</v>
      </c>
      <c r="AH33" s="119"/>
      <c r="AI33" s="52" t="str">
        <f t="shared" si="20"/>
        <v/>
      </c>
      <c r="AK33" s="198">
        <f t="shared" si="17"/>
        <v>2.4552842575993914</v>
      </c>
      <c r="AL33" s="157">
        <f t="shared" si="17"/>
        <v>2.2012427902355096</v>
      </c>
      <c r="AM33" s="157">
        <f t="shared" si="17"/>
        <v>1.8923654382954234</v>
      </c>
      <c r="AN33" s="157">
        <f t="shared" si="17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2.6754694876637215</v>
      </c>
      <c r="AX33" s="157">
        <f t="shared" si="17"/>
        <v>2.6772791141321983</v>
      </c>
      <c r="AY33" s="157" t="str">
        <f t="shared" si="21"/>
        <v/>
      </c>
      <c r="AZ33" s="52" t="str">
        <f t="shared" si="18"/>
        <v/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124020.86000000016</v>
      </c>
      <c r="P34" s="119"/>
      <c r="Q34" s="52" t="str">
        <f t="shared" si="19"/>
        <v/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32003.355000000043</v>
      </c>
      <c r="AG34" s="154">
        <v>33802.41300000003</v>
      </c>
      <c r="AH34" s="119"/>
      <c r="AI34" s="52" t="str">
        <f t="shared" si="20"/>
        <v/>
      </c>
      <c r="AK34" s="198">
        <f t="shared" si="17"/>
        <v>2.1020165625234823</v>
      </c>
      <c r="AL34" s="157">
        <f t="shared" si="17"/>
        <v>1.7740098041642658</v>
      </c>
      <c r="AM34" s="157">
        <f t="shared" si="17"/>
        <v>2.354680177351006</v>
      </c>
      <c r="AN34" s="157">
        <f t="shared" si="17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2.6468771860293314</v>
      </c>
      <c r="AX34" s="157">
        <f t="shared" si="17"/>
        <v>2.7255425417949839</v>
      </c>
      <c r="AY34" s="157" t="str">
        <f t="shared" si="21"/>
        <v/>
      </c>
      <c r="AZ34" s="52" t="str">
        <f t="shared" si="18"/>
        <v/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119680.52999999993</v>
      </c>
      <c r="P35" s="119"/>
      <c r="Q35" s="52" t="str">
        <f t="shared" si="19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33825.857000000018</v>
      </c>
      <c r="AG35" s="154">
        <v>33100.169000000002</v>
      </c>
      <c r="AH35" s="119"/>
      <c r="AI35" s="52" t="str">
        <f t="shared" si="20"/>
        <v/>
      </c>
      <c r="AK35" s="198">
        <f t="shared" si="17"/>
        <v>2.5730718413288924</v>
      </c>
      <c r="AL35" s="157">
        <f t="shared" si="17"/>
        <v>2.1152117341675951</v>
      </c>
      <c r="AM35" s="157">
        <f t="shared" si="17"/>
        <v>2.0786182429808124</v>
      </c>
      <c r="AN35" s="157">
        <f t="shared" si="17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2.6024694558995529</v>
      </c>
      <c r="AX35" s="157">
        <f t="shared" si="17"/>
        <v>2.7657104292569579</v>
      </c>
      <c r="AY35" s="157" t="str">
        <f t="shared" si="21"/>
        <v/>
      </c>
      <c r="AZ35" s="52" t="str">
        <f t="shared" si="18"/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99688.55</v>
      </c>
      <c r="P36" s="119"/>
      <c r="Q36" s="52" t="str">
        <f t="shared" si="19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28965.705000000002</v>
      </c>
      <c r="AG36" s="154">
        <v>27255.071999999975</v>
      </c>
      <c r="AH36" s="119"/>
      <c r="AI36" s="52" t="str">
        <f t="shared" si="20"/>
        <v/>
      </c>
      <c r="AK36" s="198">
        <f t="shared" si="17"/>
        <v>2.596858038930463</v>
      </c>
      <c r="AL36" s="157">
        <f t="shared" si="17"/>
        <v>2.5390380338304137</v>
      </c>
      <c r="AM36" s="157">
        <f t="shared" si="17"/>
        <v>2.4369051446930676</v>
      </c>
      <c r="AN36" s="157">
        <f t="shared" si="17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2.6836987129770478</v>
      </c>
      <c r="AX36" s="157">
        <f t="shared" si="17"/>
        <v>2.7340223124922547</v>
      </c>
      <c r="AY36" s="157" t="str">
        <f t="shared" si="21"/>
        <v/>
      </c>
      <c r="AZ36" s="52" t="str">
        <f t="shared" si="18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114259.16999999991</v>
      </c>
      <c r="P37" s="119"/>
      <c r="Q37" s="52" t="str">
        <f t="shared" si="19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36707.813999999991</v>
      </c>
      <c r="AG37" s="154">
        <v>34548.426999999974</v>
      </c>
      <c r="AH37" s="119"/>
      <c r="AI37" s="52" t="str">
        <f t="shared" si="20"/>
        <v/>
      </c>
      <c r="AK37" s="198">
        <f t="shared" si="17"/>
        <v>2.6609147163514684</v>
      </c>
      <c r="AL37" s="157">
        <f t="shared" si="17"/>
        <v>2.4477706740286518</v>
      </c>
      <c r="AM37" s="157">
        <f t="shared" si="17"/>
        <v>2.1417496349682335</v>
      </c>
      <c r="AN37" s="157">
        <f t="shared" si="17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3.0865473679962045</v>
      </c>
      <c r="AX37" s="157">
        <f t="shared" si="17"/>
        <v>3.0236896522178487</v>
      </c>
      <c r="AY37" s="157" t="str">
        <f t="shared" si="21"/>
        <v/>
      </c>
      <c r="AZ37" s="52" t="str">
        <f t="shared" si="18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127685.26999999995</v>
      </c>
      <c r="P38" s="119"/>
      <c r="Q38" s="52" t="str">
        <f t="shared" si="19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41068.910000000025</v>
      </c>
      <c r="AG38" s="154">
        <v>41398.737999999947</v>
      </c>
      <c r="AH38" s="119"/>
      <c r="AI38" s="52" t="str">
        <f t="shared" si="20"/>
        <v/>
      </c>
      <c r="AK38" s="198">
        <f t="shared" si="17"/>
        <v>3.2539314368583776</v>
      </c>
      <c r="AL38" s="157">
        <f t="shared" si="17"/>
        <v>3.1337083285605001</v>
      </c>
      <c r="AM38" s="157">
        <f t="shared" si="17"/>
        <v>2.2562326611474677</v>
      </c>
      <c r="AN38" s="157">
        <f t="shared" si="17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3.1696496791985505</v>
      </c>
      <c r="AX38" s="157">
        <f t="shared" si="17"/>
        <v>3.2422485381438255</v>
      </c>
      <c r="AY38" s="157" t="str">
        <f t="shared" si="21"/>
        <v/>
      </c>
      <c r="AZ38" s="52" t="str">
        <f t="shared" si="18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145765.87999999986</v>
      </c>
      <c r="P39" s="119"/>
      <c r="Q39" s="52" t="str">
        <f t="shared" si="19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48890.794999999998</v>
      </c>
      <c r="AH39" s="119"/>
      <c r="AI39" s="52" t="str">
        <f t="shared" si="20"/>
        <v/>
      </c>
      <c r="AK39" s="198">
        <f t="shared" si="17"/>
        <v>3.2414904621629503</v>
      </c>
      <c r="AL39" s="157">
        <f t="shared" si="17"/>
        <v>2.5668080317411479</v>
      </c>
      <c r="AM39" s="157">
        <f t="shared" ref="AM39:AX41" si="22">IF(V39="","",(V39/D39)*10)</f>
        <v>3.1227660965473962</v>
      </c>
      <c r="AN39" s="157">
        <f t="shared" si="22"/>
        <v>3.2923693141074821</v>
      </c>
      <c r="AO39" s="157">
        <f t="shared" si="22"/>
        <v>3.4202920027254784</v>
      </c>
      <c r="AP39" s="157">
        <f t="shared" si="22"/>
        <v>3.4483133730908344</v>
      </c>
      <c r="AQ39" s="157">
        <f t="shared" si="22"/>
        <v>3.0834533940913951</v>
      </c>
      <c r="AR39" s="157">
        <f t="shared" si="22"/>
        <v>2.9683270442133765</v>
      </c>
      <c r="AS39" s="157">
        <f t="shared" si="22"/>
        <v>3.3181225695901304</v>
      </c>
      <c r="AT39" s="157">
        <f t="shared" si="22"/>
        <v>3.2080125021789963</v>
      </c>
      <c r="AU39" s="157">
        <f t="shared" si="22"/>
        <v>3.0872727608300847</v>
      </c>
      <c r="AV39" s="157">
        <f t="shared" si="22"/>
        <v>3.0523879633076105</v>
      </c>
      <c r="AW39" s="157">
        <f t="shared" si="22"/>
        <v>3.1715278243097793</v>
      </c>
      <c r="AX39" s="157">
        <f t="shared" si="22"/>
        <v>3.3540630358764374</v>
      </c>
      <c r="AY39" s="157" t="str">
        <f t="shared" si="21"/>
        <v/>
      </c>
      <c r="AZ39" s="52" t="str">
        <f t="shared" si="18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89309.820000000051</v>
      </c>
      <c r="P40" s="119"/>
      <c r="Q40" s="52" t="str">
        <f t="shared" si="19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26853.597999999994</v>
      </c>
      <c r="AH40" s="119"/>
      <c r="AI40" s="52" t="str">
        <f t="shared" si="20"/>
        <v/>
      </c>
      <c r="AK40" s="198">
        <f t="shared" si="17"/>
        <v>2.3641849315690981</v>
      </c>
      <c r="AL40" s="157">
        <f t="shared" si="17"/>
        <v>2.3331363931299971</v>
      </c>
      <c r="AM40" s="157">
        <f t="shared" si="22"/>
        <v>1.8672394304510065</v>
      </c>
      <c r="AN40" s="157">
        <f t="shared" si="22"/>
        <v>3.0775081161693092</v>
      </c>
      <c r="AO40" s="157">
        <f t="shared" si="22"/>
        <v>3.1734234355002373</v>
      </c>
      <c r="AP40" s="157">
        <f t="shared" si="22"/>
        <v>3.0922544640903604</v>
      </c>
      <c r="AQ40" s="157">
        <f t="shared" si="22"/>
        <v>2.9933333802103839</v>
      </c>
      <c r="AR40" s="157">
        <f t="shared" si="22"/>
        <v>2.4409599211403106</v>
      </c>
      <c r="AS40" s="157">
        <f t="shared" si="22"/>
        <v>3.0553693343062638</v>
      </c>
      <c r="AT40" s="157">
        <f t="shared" si="22"/>
        <v>2.9890526462560034</v>
      </c>
      <c r="AU40" s="157">
        <f t="shared" si="22"/>
        <v>3.0440906927318663</v>
      </c>
      <c r="AV40" s="157">
        <f t="shared" si="22"/>
        <v>2.8814276072156284</v>
      </c>
      <c r="AW40" s="157">
        <f t="shared" si="22"/>
        <v>2.9726921513406346</v>
      </c>
      <c r="AX40" s="157">
        <f t="shared" si="22"/>
        <v>3.0067911904872253</v>
      </c>
      <c r="AY40" s="157" t="str">
        <f t="shared" si="21"/>
        <v/>
      </c>
      <c r="AZ40" s="52" t="str">
        <f t="shared" si="18"/>
        <v/>
      </c>
      <c r="BC40" s="105"/>
    </row>
    <row r="41" spans="1:55" ht="20.100000000000001" customHeight="1" thickBot="1" x14ac:dyDescent="0.3">
      <c r="A41" s="35" t="str">
        <f>A19</f>
        <v>jan-abr</v>
      </c>
      <c r="B41" s="167">
        <f>SUM(B29:B32)</f>
        <v>466497.08999999991</v>
      </c>
      <c r="C41" s="168">
        <f t="shared" ref="C41:P41" si="23">SUM(C29:C32)</f>
        <v>476729.12999999989</v>
      </c>
      <c r="D41" s="168">
        <f t="shared" si="23"/>
        <v>565383.82999999984</v>
      </c>
      <c r="E41" s="168">
        <f t="shared" si="23"/>
        <v>566049.28999999992</v>
      </c>
      <c r="F41" s="168">
        <f t="shared" si="23"/>
        <v>437114.58999999985</v>
      </c>
      <c r="G41" s="168">
        <f t="shared" si="23"/>
        <v>445525.9</v>
      </c>
      <c r="H41" s="168">
        <f t="shared" si="23"/>
        <v>538587.65999999992</v>
      </c>
      <c r="I41" s="168">
        <f t="shared" si="23"/>
        <v>464977.88</v>
      </c>
      <c r="J41" s="168">
        <f t="shared" si="23"/>
        <v>573500.99</v>
      </c>
      <c r="K41" s="168">
        <f t="shared" si="23"/>
        <v>494988.48</v>
      </c>
      <c r="L41" s="168">
        <f t="shared" si="23"/>
        <v>428211.86999999994</v>
      </c>
      <c r="M41" s="168">
        <f t="shared" si="23"/>
        <v>508283.20999999985</v>
      </c>
      <c r="N41" s="168">
        <f t="shared" si="23"/>
        <v>476059.80999999947</v>
      </c>
      <c r="O41" s="168">
        <f t="shared" si="23"/>
        <v>461825.97999999981</v>
      </c>
      <c r="P41" s="169">
        <f t="shared" si="23"/>
        <v>456833.75999999989</v>
      </c>
      <c r="Q41" s="61">
        <f t="shared" si="19"/>
        <v>-1.0809742665408118E-2</v>
      </c>
      <c r="S41" s="109"/>
      <c r="T41" s="167">
        <f>SUM(T29:T32)</f>
        <v>111788.40499999996</v>
      </c>
      <c r="U41" s="168">
        <f t="shared" ref="U41:AH41" si="24">SUM(U29:U32)</f>
        <v>106323.038</v>
      </c>
      <c r="V41" s="168">
        <f t="shared" si="24"/>
        <v>113778.02699999999</v>
      </c>
      <c r="W41" s="168">
        <f t="shared" si="24"/>
        <v>118139.96299999996</v>
      </c>
      <c r="X41" s="168">
        <f t="shared" si="24"/>
        <v>120247.02200000004</v>
      </c>
      <c r="Y41" s="168">
        <f t="shared" si="24"/>
        <v>123742.80299999996</v>
      </c>
      <c r="Z41" s="168">
        <f t="shared" si="24"/>
        <v>123750.67000000001</v>
      </c>
      <c r="AA41" s="168">
        <f t="shared" si="24"/>
        <v>121368.93999999994</v>
      </c>
      <c r="AB41" s="168">
        <f t="shared" si="24"/>
        <v>136820.34</v>
      </c>
      <c r="AC41" s="168">
        <f t="shared" si="24"/>
        <v>133478.87699999998</v>
      </c>
      <c r="AD41" s="168">
        <f t="shared" si="24"/>
        <v>113250.95300000001</v>
      </c>
      <c r="AE41" s="168">
        <f t="shared" si="24"/>
        <v>137773.84300000008</v>
      </c>
      <c r="AF41" s="168">
        <f t="shared" si="24"/>
        <v>131984.20000000007</v>
      </c>
      <c r="AG41" s="168">
        <f t="shared" si="24"/>
        <v>126616.61000000003</v>
      </c>
      <c r="AH41" s="169">
        <f t="shared" si="24"/>
        <v>128840.78000000006</v>
      </c>
      <c r="AI41" s="57">
        <f t="shared" si="20"/>
        <v>1.7566178718574341E-2</v>
      </c>
      <c r="AK41" s="199">
        <f t="shared" si="17"/>
        <v>2.3963365987985044</v>
      </c>
      <c r="AL41" s="173">
        <f t="shared" si="17"/>
        <v>2.2302609869885655</v>
      </c>
      <c r="AM41" s="173">
        <f t="shared" si="22"/>
        <v>2.0124032730118939</v>
      </c>
      <c r="AN41" s="173">
        <f t="shared" si="22"/>
        <v>2.0870967438188992</v>
      </c>
      <c r="AO41" s="173">
        <f t="shared" si="22"/>
        <v>2.7509267535544875</v>
      </c>
      <c r="AP41" s="173">
        <f t="shared" si="22"/>
        <v>2.7774547562779168</v>
      </c>
      <c r="AQ41" s="173">
        <f t="shared" si="22"/>
        <v>2.2976885508294052</v>
      </c>
      <c r="AR41" s="173">
        <f t="shared" si="22"/>
        <v>2.6102088985394305</v>
      </c>
      <c r="AS41" s="173">
        <f t="shared" si="22"/>
        <v>2.3857036410695649</v>
      </c>
      <c r="AT41" s="173">
        <f t="shared" si="22"/>
        <v>2.6966057270666175</v>
      </c>
      <c r="AU41" s="173">
        <f t="shared" si="22"/>
        <v>2.6447410951032255</v>
      </c>
      <c r="AV41" s="173">
        <f t="shared" si="22"/>
        <v>2.7105723795204675</v>
      </c>
      <c r="AW41" s="173">
        <f t="shared" si="22"/>
        <v>2.7724289517319307</v>
      </c>
      <c r="AX41" s="173">
        <f t="shared" si="22"/>
        <v>2.7416519529715515</v>
      </c>
      <c r="AY41" s="305">
        <f>IF(AH41="","",(AH41/P41)*10)</f>
        <v>2.8202990076740408</v>
      </c>
      <c r="AZ41" s="61">
        <f t="shared" si="18"/>
        <v>2.8686009767668497E-2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5">SUM(E29:E31)</f>
        <v>397992.19999999995</v>
      </c>
      <c r="F42" s="154">
        <f t="shared" si="25"/>
        <v>320914.02999999997</v>
      </c>
      <c r="G42" s="154">
        <f t="shared" si="25"/>
        <v>319240.09999999998</v>
      </c>
      <c r="H42" s="154">
        <f t="shared" si="25"/>
        <v>375788.15999999986</v>
      </c>
      <c r="I42" s="154">
        <f t="shared" si="25"/>
        <v>329821.17</v>
      </c>
      <c r="J42" s="154">
        <f t="shared" si="25"/>
        <v>409296.98</v>
      </c>
      <c r="K42" s="154">
        <f t="shared" si="25"/>
        <v>362582.60999999987</v>
      </c>
      <c r="L42" s="154">
        <f t="shared" si="25"/>
        <v>323969.94999999995</v>
      </c>
      <c r="M42" s="154">
        <f t="shared" si="25"/>
        <v>371518.00999999989</v>
      </c>
      <c r="N42" s="154">
        <f t="shared" si="25"/>
        <v>343792.48999999976</v>
      </c>
      <c r="O42" s="154">
        <f t="shared" si="25"/>
        <v>345176.80999999982</v>
      </c>
      <c r="P42" s="154">
        <f>IF(P31="","",SUM(P29:P31))</f>
        <v>331148.49999999988</v>
      </c>
      <c r="Q42" s="61">
        <f t="shared" si="19"/>
        <v>-4.0640939928727964E-2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6">SUM(W29:W31)</f>
        <v>84446.709999999992</v>
      </c>
      <c r="X42" s="154">
        <f t="shared" si="26"/>
        <v>88812.746000000028</v>
      </c>
      <c r="Y42" s="154">
        <f t="shared" si="26"/>
        <v>88470.203999999969</v>
      </c>
      <c r="Z42" s="154">
        <f t="shared" si="26"/>
        <v>91011.791000000027</v>
      </c>
      <c r="AA42" s="154">
        <f t="shared" si="26"/>
        <v>89366.013999999952</v>
      </c>
      <c r="AB42" s="154">
        <f t="shared" si="26"/>
        <v>99643.168000000005</v>
      </c>
      <c r="AC42" s="154">
        <f t="shared" si="26"/>
        <v>99340.117999999988</v>
      </c>
      <c r="AD42" s="154">
        <f t="shared" si="26"/>
        <v>86053.720000000016</v>
      </c>
      <c r="AE42" s="154">
        <f t="shared" si="26"/>
        <v>101509.05600000001</v>
      </c>
      <c r="AF42" s="154">
        <f t="shared" si="26"/>
        <v>96896.077000000048</v>
      </c>
      <c r="AG42" s="154">
        <f t="shared" si="26"/>
        <v>95340.730000000054</v>
      </c>
      <c r="AH42" s="154">
        <f>IF(AH31="","",SUM(AH29:AH31))</f>
        <v>95164.155000000057</v>
      </c>
      <c r="AI42" s="52">
        <f t="shared" si="20"/>
        <v>-1.8520416195680167E-3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2.8184465867768118</v>
      </c>
      <c r="AX42" s="156">
        <f t="shared" si="17"/>
        <v>2.7620838723203942</v>
      </c>
      <c r="AY42" s="303">
        <f>IF(AH42="","",(AH42/P42)*10)</f>
        <v>2.8737607146038742</v>
      </c>
      <c r="AZ42" s="61">
        <f t="shared" si="18"/>
        <v>4.0432096723283628E-2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27">SUM(E32:E34)</f>
        <v>452362.07000000007</v>
      </c>
      <c r="F43" s="154">
        <f t="shared" si="27"/>
        <v>346745.78999999992</v>
      </c>
      <c r="G43" s="154">
        <f t="shared" si="27"/>
        <v>356512.32999999996</v>
      </c>
      <c r="H43" s="154">
        <f t="shared" si="27"/>
        <v>427716.65999999992</v>
      </c>
      <c r="I43" s="154">
        <f t="shared" si="27"/>
        <v>426590.23</v>
      </c>
      <c r="J43" s="154">
        <f t="shared" si="27"/>
        <v>454858.03</v>
      </c>
      <c r="K43" s="154">
        <f t="shared" si="27"/>
        <v>390784.71999999991</v>
      </c>
      <c r="L43" s="154">
        <f t="shared" si="27"/>
        <v>348578.50999999989</v>
      </c>
      <c r="M43" s="154">
        <f t="shared" si="27"/>
        <v>402799.82999999984</v>
      </c>
      <c r="N43" s="154">
        <f t="shared" si="27"/>
        <v>382135.83999999968</v>
      </c>
      <c r="O43" s="154">
        <f t="shared" si="27"/>
        <v>370083.47000000009</v>
      </c>
      <c r="P43" s="154" t="str">
        <f>IF(P34="","",SUM(P32:P34))</f>
        <v/>
      </c>
      <c r="Q43" s="52" t="str">
        <f t="shared" si="19"/>
        <v/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28">SUM(W32:W34)</f>
        <v>94857.412999999986</v>
      </c>
      <c r="X43" s="154">
        <f t="shared" si="28"/>
        <v>91989.164000000033</v>
      </c>
      <c r="Y43" s="154">
        <f t="shared" si="28"/>
        <v>97881.056000000011</v>
      </c>
      <c r="Z43" s="154">
        <f t="shared" si="28"/>
        <v>97771.116999999969</v>
      </c>
      <c r="AA43" s="154">
        <f t="shared" si="28"/>
        <v>103996.73799999995</v>
      </c>
      <c r="AB43" s="154">
        <f t="shared" si="28"/>
        <v>107258.03199999998</v>
      </c>
      <c r="AC43" s="154">
        <f t="shared" si="28"/>
        <v>100592.079</v>
      </c>
      <c r="AD43" s="154">
        <f t="shared" si="28"/>
        <v>90380.885999999999</v>
      </c>
      <c r="AE43" s="154">
        <f t="shared" si="28"/>
        <v>108425.69100000005</v>
      </c>
      <c r="AF43" s="154">
        <f t="shared" si="28"/>
        <v>101593.97400000006</v>
      </c>
      <c r="AG43" s="154">
        <f t="shared" si="28"/>
        <v>99725.883000000031</v>
      </c>
      <c r="AH43" s="154" t="str">
        <f>IF(AH34="","",SUM(AH32:AH34))</f>
        <v/>
      </c>
      <c r="AI43" s="52" t="str">
        <f t="shared" si="20"/>
        <v/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2.6585827176011585</v>
      </c>
      <c r="AX43" s="157">
        <f t="shared" si="17"/>
        <v>2.6946862284878597</v>
      </c>
      <c r="AY43" s="303" t="str">
        <f t="shared" ref="AY43:AY45" si="29">IF(AH43="","",(AH43/P43)*10)</f>
        <v/>
      </c>
      <c r="AZ43" s="52" t="str">
        <f>IF(AY43="","",(AY43-AX43)/AX43)</f>
        <v/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0">SUM(E35:E37)</f>
        <v>380039.47999999986</v>
      </c>
      <c r="F44" s="154">
        <f t="shared" si="30"/>
        <v>326934.71000000002</v>
      </c>
      <c r="G44" s="154">
        <f t="shared" si="30"/>
        <v>312275.05999999988</v>
      </c>
      <c r="H44" s="154">
        <f t="shared" si="30"/>
        <v>397927.66000000009</v>
      </c>
      <c r="I44" s="154">
        <f t="shared" si="30"/>
        <v>401306.53999999992</v>
      </c>
      <c r="J44" s="154">
        <f t="shared" si="30"/>
        <v>370175.25</v>
      </c>
      <c r="K44" s="154">
        <f t="shared" si="30"/>
        <v>378308.29999999981</v>
      </c>
      <c r="L44" s="154">
        <f t="shared" si="30"/>
        <v>363918.54</v>
      </c>
      <c r="M44" s="154">
        <f t="shared" si="30"/>
        <v>337143.84999999986</v>
      </c>
      <c r="N44" s="154">
        <f t="shared" si="30"/>
        <v>356836.42999999993</v>
      </c>
      <c r="O44" s="154">
        <f t="shared" si="30"/>
        <v>333628.24999999983</v>
      </c>
      <c r="P44" s="154"/>
      <c r="Q44" s="52" t="str">
        <f t="shared" si="19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1">SUM(W35:W37)</f>
        <v>95010.713999999993</v>
      </c>
      <c r="X44" s="154">
        <f t="shared" si="31"/>
        <v>96933.330000000016</v>
      </c>
      <c r="Y44" s="154">
        <f t="shared" si="31"/>
        <v>97029.099999999919</v>
      </c>
      <c r="Z44" s="154">
        <f t="shared" si="31"/>
        <v>103464.25199999993</v>
      </c>
      <c r="AA44" s="154">
        <f t="shared" si="31"/>
        <v>101256.62400000007</v>
      </c>
      <c r="AB44" s="154">
        <f t="shared" si="31"/>
        <v>103099.24100000001</v>
      </c>
      <c r="AC44" s="154">
        <f t="shared" si="31"/>
        <v>114633.18400000001</v>
      </c>
      <c r="AD44" s="154">
        <f t="shared" si="31"/>
        <v>101186.17999999993</v>
      </c>
      <c r="AE44" s="154">
        <f t="shared" si="31"/>
        <v>99045.043999999994</v>
      </c>
      <c r="AF44" s="154">
        <f t="shared" si="31"/>
        <v>99499.376000000018</v>
      </c>
      <c r="AG44" s="154">
        <f t="shared" si="31"/>
        <v>94903.667999999947</v>
      </c>
      <c r="AH44" s="154"/>
      <c r="AI44" s="52" t="str">
        <f t="shared" si="20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2.8445932860901317</v>
      </c>
      <c r="AY44" s="303" t="str">
        <f t="shared" si="29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2">IF(E40="","",SUM(E38:E40))</f>
        <v>407657.96999999974</v>
      </c>
      <c r="F45" s="155">
        <f t="shared" si="32"/>
        <v>389896.20999999979</v>
      </c>
      <c r="G45" s="155">
        <f t="shared" si="32"/>
        <v>414494.53</v>
      </c>
      <c r="H45" s="155">
        <f t="shared" si="32"/>
        <v>445352.96000000014</v>
      </c>
      <c r="I45" s="155">
        <f t="shared" si="32"/>
        <v>520911.64999999973</v>
      </c>
      <c r="J45" s="155">
        <f t="shared" si="32"/>
        <v>447178.6</v>
      </c>
      <c r="K45" s="155">
        <f t="shared" si="32"/>
        <v>436294.14999999967</v>
      </c>
      <c r="L45" s="155">
        <f t="shared" si="32"/>
        <v>375280.25999999972</v>
      </c>
      <c r="M45" s="155">
        <f t="shared" si="32"/>
        <v>397265.69</v>
      </c>
      <c r="N45" s="155">
        <f t="shared" si="32"/>
        <v>385842.90000000014</v>
      </c>
      <c r="O45" s="155">
        <f t="shared" si="32"/>
        <v>362760.96999999986</v>
      </c>
      <c r="P45" s="155"/>
      <c r="Q45" s="55" t="str">
        <f t="shared" si="19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3">IF(W40="","",SUM(W38:W40))</f>
        <v>133283.21699999986</v>
      </c>
      <c r="X45" s="155">
        <f t="shared" si="33"/>
        <v>129217.92900000005</v>
      </c>
      <c r="Y45" s="155">
        <f t="shared" si="33"/>
        <v>138507.0309999999</v>
      </c>
      <c r="Z45" s="155">
        <f t="shared" si="33"/>
        <v>139017.64100000003</v>
      </c>
      <c r="AA45" s="155">
        <f t="shared" si="33"/>
        <v>147745.076</v>
      </c>
      <c r="AB45" s="155">
        <f t="shared" si="33"/>
        <v>144201.65400000001</v>
      </c>
      <c r="AC45" s="155">
        <f t="shared" si="33"/>
        <v>140364.57099999997</v>
      </c>
      <c r="AD45" s="155">
        <f t="shared" si="33"/>
        <v>116333.356</v>
      </c>
      <c r="AE45" s="155">
        <f t="shared" si="33"/>
        <v>120666.09900000007</v>
      </c>
      <c r="AF45" s="155">
        <f t="shared" si="33"/>
        <v>120177.06300000002</v>
      </c>
      <c r="AG45" s="155">
        <f t="shared" si="33"/>
        <v>117143.13099999994</v>
      </c>
      <c r="AH45" s="155"/>
      <c r="AI45" s="55" t="str">
        <f t="shared" si="20"/>
        <v/>
      </c>
      <c r="AK45" s="200">
        <f t="shared" ref="AK45:AL45" si="34">(T45/B45)*10</f>
        <v>2.9376034082439215</v>
      </c>
      <c r="AL45" s="158">
        <f t="shared" si="34"/>
        <v>2.642822586054681</v>
      </c>
      <c r="AM45" s="158">
        <f t="shared" ref="AM45:AX45" si="35">IF(V40="","",(V45/D45)*10)</f>
        <v>2.3651800960558829</v>
      </c>
      <c r="AN45" s="158">
        <f t="shared" si="35"/>
        <v>3.2694863539648189</v>
      </c>
      <c r="AO45" s="158">
        <f t="shared" si="35"/>
        <v>3.3141622228130947</v>
      </c>
      <c r="AP45" s="158">
        <f t="shared" si="35"/>
        <v>3.3415888745262787</v>
      </c>
      <c r="AQ45" s="158">
        <f t="shared" si="35"/>
        <v>3.1215160442629593</v>
      </c>
      <c r="AR45" s="158">
        <f t="shared" si="35"/>
        <v>2.8362789736032989</v>
      </c>
      <c r="AS45" s="158">
        <f t="shared" si="35"/>
        <v>3.2246993483140747</v>
      </c>
      <c r="AT45" s="158">
        <f t="shared" si="35"/>
        <v>3.2172003910664415</v>
      </c>
      <c r="AU45" s="158">
        <f t="shared" si="35"/>
        <v>3.0999060808580792</v>
      </c>
      <c r="AV45" s="158">
        <f t="shared" si="35"/>
        <v>3.0374155643795984</v>
      </c>
      <c r="AW45" s="158">
        <f t="shared" si="35"/>
        <v>3.1146630662375796</v>
      </c>
      <c r="AX45" s="158">
        <f t="shared" si="35"/>
        <v>3.2292098844040469</v>
      </c>
      <c r="AY45" s="304" t="str">
        <f t="shared" si="29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38" t="s">
        <v>15</v>
      </c>
      <c r="B48" s="340" t="s">
        <v>72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36" t="s">
        <v>148</v>
      </c>
      <c r="S48" s="341" t="s">
        <v>3</v>
      </c>
      <c r="T48" s="333" t="s">
        <v>72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36" t="s">
        <v>148</v>
      </c>
      <c r="AK48" s="333" t="s">
        <v>72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36" t="str">
        <f>AI48</f>
        <v>D       2024/2023</v>
      </c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37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37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37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136132.38999999993</v>
      </c>
      <c r="P51" s="112">
        <v>120889.99999999996</v>
      </c>
      <c r="Q51" s="61">
        <f>IF(P51="","",(P51-O51)/O51)</f>
        <v>-0.11196740173297463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35625.286000000015</v>
      </c>
      <c r="AG51" s="153">
        <v>34983.273000000016</v>
      </c>
      <c r="AH51" s="112">
        <v>35544.188999999984</v>
      </c>
      <c r="AI51" s="61">
        <f>(AH51-AG51)/AG51</f>
        <v>1.6033834227002376E-2</v>
      </c>
      <c r="AK51" s="197">
        <f t="shared" ref="AK51:AX66" si="36">(T51/B51)*10</f>
        <v>1.8403950095881081</v>
      </c>
      <c r="AL51" s="156">
        <f t="shared" si="36"/>
        <v>2.1615227579625658</v>
      </c>
      <c r="AM51" s="156">
        <f t="shared" si="36"/>
        <v>1.6233752122420044</v>
      </c>
      <c r="AN51" s="156">
        <f t="shared" si="36"/>
        <v>2.1365698136809841</v>
      </c>
      <c r="AO51" s="156">
        <f t="shared" si="36"/>
        <v>1.9118665881821473</v>
      </c>
      <c r="AP51" s="156">
        <f t="shared" si="36"/>
        <v>2.084887683249244</v>
      </c>
      <c r="AQ51" s="156">
        <f t="shared" si="36"/>
        <v>2.5496644283820684</v>
      </c>
      <c r="AR51" s="156">
        <f t="shared" si="36"/>
        <v>2.3022728777371348</v>
      </c>
      <c r="AS51" s="156">
        <f t="shared" si="36"/>
        <v>2.6245023255663726</v>
      </c>
      <c r="AT51" s="156">
        <f t="shared" si="36"/>
        <v>2.5168305052232003</v>
      </c>
      <c r="AU51" s="156">
        <f t="shared" si="36"/>
        <v>2.5770024051709339</v>
      </c>
      <c r="AV51" s="156">
        <f t="shared" si="36"/>
        <v>2.4558880613738214</v>
      </c>
      <c r="AW51" s="156">
        <f t="shared" si="36"/>
        <v>2.7736362714125979</v>
      </c>
      <c r="AX51" s="156">
        <f t="shared" si="36"/>
        <v>2.5697979004115061</v>
      </c>
      <c r="AY51" s="156">
        <f>(AH51/P51)*10</f>
        <v>2.9402091984448671</v>
      </c>
      <c r="AZ51" s="61">
        <f t="shared" ref="AZ51:AZ67" si="37">IF(AY51="","",(AY51-AX51)/AX51)</f>
        <v>0.14414024463715466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127037.36999999995</v>
      </c>
      <c r="P52" s="119">
        <v>147506.97999999984</v>
      </c>
      <c r="Q52" s="52">
        <f t="shared" ref="Q52:Q67" si="38">IF(P52="","",(P52-O52)/O52)</f>
        <v>0.1611306184943839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37504.744000000028</v>
      </c>
      <c r="AG52" s="154">
        <v>37715.522000000034</v>
      </c>
      <c r="AH52" s="119">
        <v>40458.518000000011</v>
      </c>
      <c r="AI52" s="52">
        <f>IF(AH52="","",(AH52-AG52)/AG52)</f>
        <v>7.2728570480874555E-2</v>
      </c>
      <c r="AK52" s="198">
        <f t="shared" si="36"/>
        <v>1.9828769390109828</v>
      </c>
      <c r="AL52" s="157">
        <f t="shared" si="36"/>
        <v>1.9988227993313985</v>
      </c>
      <c r="AM52" s="157">
        <f t="shared" si="36"/>
        <v>1.9749874173279136</v>
      </c>
      <c r="AN52" s="157">
        <f t="shared" si="36"/>
        <v>2.0345965286625685</v>
      </c>
      <c r="AO52" s="157">
        <f t="shared" si="36"/>
        <v>2.0060953800975545</v>
      </c>
      <c r="AP52" s="157">
        <f t="shared" si="36"/>
        <v>2.0568406639230217</v>
      </c>
      <c r="AQ52" s="157">
        <f t="shared" si="36"/>
        <v>2.6533769046368283</v>
      </c>
      <c r="AR52" s="157">
        <f t="shared" si="36"/>
        <v>2.647838667682183</v>
      </c>
      <c r="AS52" s="157">
        <f t="shared" si="36"/>
        <v>2.631341738074287</v>
      </c>
      <c r="AT52" s="157">
        <f t="shared" si="36"/>
        <v>2.536018842558001</v>
      </c>
      <c r="AU52" s="157">
        <f t="shared" si="36"/>
        <v>2.4832292547690611</v>
      </c>
      <c r="AV52" s="157">
        <f t="shared" si="36"/>
        <v>2.5417049850064632</v>
      </c>
      <c r="AW52" s="157">
        <f t="shared" si="36"/>
        <v>2.7055411202134874</v>
      </c>
      <c r="AX52" s="157">
        <f t="shared" si="36"/>
        <v>2.9688525510249502</v>
      </c>
      <c r="AY52" s="157">
        <f>IF(AH52="","",(AH52/P52)*10)</f>
        <v>2.7428205770330365</v>
      </c>
      <c r="AZ52" s="52">
        <f t="shared" si="37"/>
        <v>-7.6134456025402683E-2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150571.64000000007</v>
      </c>
      <c r="P53" s="119">
        <v>152240.9300000002</v>
      </c>
      <c r="Q53" s="52">
        <f t="shared" si="38"/>
        <v>1.1086350656738041E-2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41236.967000000041</v>
      </c>
      <c r="AG53" s="154">
        <v>43915.523000000045</v>
      </c>
      <c r="AH53" s="119">
        <v>42675.125000000007</v>
      </c>
      <c r="AI53" s="52">
        <f t="shared" ref="AI53:AI67" si="39">IF(AH53="","",(AH53-AG53)/AG53)</f>
        <v>-2.8245092287755201E-2</v>
      </c>
      <c r="AK53" s="198">
        <f t="shared" si="36"/>
        <v>2.0077226683000542</v>
      </c>
      <c r="AL53" s="157">
        <f t="shared" si="36"/>
        <v>1.8315235126543004</v>
      </c>
      <c r="AM53" s="157">
        <f t="shared" si="36"/>
        <v>1.8119557041330736</v>
      </c>
      <c r="AN53" s="157">
        <f t="shared" si="36"/>
        <v>2.0167206334389824</v>
      </c>
      <c r="AO53" s="157">
        <f t="shared" si="36"/>
        <v>1.9826132412987234</v>
      </c>
      <c r="AP53" s="157">
        <f t="shared" si="36"/>
        <v>2.113228319300315</v>
      </c>
      <c r="AQ53" s="157">
        <f t="shared" si="36"/>
        <v>2.602660007755369</v>
      </c>
      <c r="AR53" s="157">
        <f t="shared" si="36"/>
        <v>2.6739934021991134</v>
      </c>
      <c r="AS53" s="157">
        <f t="shared" si="36"/>
        <v>2.617554001228326</v>
      </c>
      <c r="AT53" s="157">
        <f t="shared" si="36"/>
        <v>2.609925131515602</v>
      </c>
      <c r="AU53" s="157">
        <f t="shared" si="36"/>
        <v>2.6161012043466729</v>
      </c>
      <c r="AV53" s="157">
        <f t="shared" si="36"/>
        <v>2.8377757985763976</v>
      </c>
      <c r="AW53" s="157">
        <f t="shared" si="36"/>
        <v>2.8495931602522742</v>
      </c>
      <c r="AX53" s="157">
        <f t="shared" si="36"/>
        <v>2.9165866161781877</v>
      </c>
      <c r="AY53" s="157">
        <f t="shared" ref="AY53:AY63" si="40">IF(AH53="","",(AH53/P53)*10)</f>
        <v>2.803130866318273</v>
      </c>
      <c r="AZ53" s="52">
        <f t="shared" si="37"/>
        <v>-3.8900181887477729E-2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125294.90999999999</v>
      </c>
      <c r="P54" s="119">
        <v>173270.18999999992</v>
      </c>
      <c r="Q54" s="52">
        <f t="shared" si="38"/>
        <v>0.38289887434373776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37368.31299999998</v>
      </c>
      <c r="AG54" s="154">
        <v>37534.006999999983</v>
      </c>
      <c r="AH54" s="119">
        <v>47176.45299999998</v>
      </c>
      <c r="AI54" s="52">
        <f t="shared" si="39"/>
        <v>0.25689892368805711</v>
      </c>
      <c r="AK54" s="198">
        <f t="shared" si="36"/>
        <v>1.9069227134443323</v>
      </c>
      <c r="AL54" s="157">
        <f t="shared" si="36"/>
        <v>1.915464103514757</v>
      </c>
      <c r="AM54" s="157">
        <f t="shared" si="36"/>
        <v>1.8761332001822941</v>
      </c>
      <c r="AN54" s="157">
        <f t="shared" si="36"/>
        <v>1.8126793237794652</v>
      </c>
      <c r="AO54" s="157">
        <f t="shared" si="36"/>
        <v>2.2034024597762674</v>
      </c>
      <c r="AP54" s="157">
        <f t="shared" si="36"/>
        <v>1.9447659298682476</v>
      </c>
      <c r="AQ54" s="157">
        <f t="shared" si="36"/>
        <v>2.43607496637682</v>
      </c>
      <c r="AR54" s="157">
        <f t="shared" si="36"/>
        <v>2.3737374992869791</v>
      </c>
      <c r="AS54" s="157">
        <f t="shared" si="36"/>
        <v>2.3781815706915439</v>
      </c>
      <c r="AT54" s="157">
        <f t="shared" si="36"/>
        <v>2.4789600355286541</v>
      </c>
      <c r="AU54" s="157">
        <f t="shared" si="36"/>
        <v>2.7486232264577093</v>
      </c>
      <c r="AV54" s="157">
        <f t="shared" si="36"/>
        <v>2.7144993314116017</v>
      </c>
      <c r="AW54" s="157">
        <f t="shared" si="36"/>
        <v>2.8724249818937571</v>
      </c>
      <c r="AX54" s="157">
        <f t="shared" si="36"/>
        <v>2.9956529758471424</v>
      </c>
      <c r="AY54" s="157">
        <f t="shared" si="40"/>
        <v>2.7227102942520003</v>
      </c>
      <c r="AZ54" s="52">
        <f t="shared" si="37"/>
        <v>-9.1112917215638606E-2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152855.52999999997</v>
      </c>
      <c r="P55" s="119"/>
      <c r="Q55" s="52" t="str">
        <f t="shared" si="38"/>
        <v/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42292.586000000018</v>
      </c>
      <c r="AG55" s="154">
        <v>46204.419000000053</v>
      </c>
      <c r="AH55" s="119"/>
      <c r="AI55" s="52" t="str">
        <f t="shared" si="39"/>
        <v/>
      </c>
      <c r="AK55" s="198">
        <f t="shared" si="36"/>
        <v>1.7520340711061637</v>
      </c>
      <c r="AL55" s="157">
        <f t="shared" si="36"/>
        <v>1.7517428736684229</v>
      </c>
      <c r="AM55" s="157">
        <f t="shared" si="36"/>
        <v>1.726322321385233</v>
      </c>
      <c r="AN55" s="157">
        <f t="shared" si="36"/>
        <v>2.0015272066699175</v>
      </c>
      <c r="AO55" s="157">
        <f t="shared" si="36"/>
        <v>2.0864842867894087</v>
      </c>
      <c r="AP55" s="157">
        <f t="shared" si="36"/>
        <v>2.3291488172697856</v>
      </c>
      <c r="AQ55" s="157">
        <f t="shared" si="36"/>
        <v>2.331685483786639</v>
      </c>
      <c r="AR55" s="157">
        <f t="shared" si="36"/>
        <v>2.4456093561553693</v>
      </c>
      <c r="AS55" s="157">
        <f t="shared" si="36"/>
        <v>2.5166896261109475</v>
      </c>
      <c r="AT55" s="157">
        <f t="shared" si="36"/>
        <v>2.3149959655163963</v>
      </c>
      <c r="AU55" s="157">
        <f t="shared" si="36"/>
        <v>2.5229270215366979</v>
      </c>
      <c r="AV55" s="157">
        <f t="shared" si="36"/>
        <v>2.6525523763560646</v>
      </c>
      <c r="AW55" s="157">
        <f t="shared" si="36"/>
        <v>2.8703441202536228</v>
      </c>
      <c r="AX55" s="157">
        <f t="shared" si="36"/>
        <v>3.0227508942594401</v>
      </c>
      <c r="AY55" s="157" t="str">
        <f t="shared" si="40"/>
        <v/>
      </c>
      <c r="AZ55" s="52" t="str">
        <f t="shared" si="37"/>
        <v/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179980.49000000008</v>
      </c>
      <c r="P56" s="119"/>
      <c r="Q56" s="52" t="str">
        <f t="shared" si="38"/>
        <v/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38238.688000000016</v>
      </c>
      <c r="AG56" s="154">
        <v>52448.969999999979</v>
      </c>
      <c r="AH56" s="119"/>
      <c r="AI56" s="52" t="str">
        <f t="shared" si="39"/>
        <v/>
      </c>
      <c r="AK56" s="198">
        <f t="shared" si="36"/>
        <v>2.1642824699311363</v>
      </c>
      <c r="AL56" s="157">
        <f t="shared" si="36"/>
        <v>1.6258312843389231</v>
      </c>
      <c r="AM56" s="157">
        <f t="shared" si="36"/>
        <v>1.8444156881700937</v>
      </c>
      <c r="AN56" s="157">
        <f t="shared" si="36"/>
        <v>2.2679253964330508</v>
      </c>
      <c r="AO56" s="157">
        <f t="shared" si="36"/>
        <v>1.9775145141985686</v>
      </c>
      <c r="AP56" s="157">
        <f t="shared" si="36"/>
        <v>2.2301042720461464</v>
      </c>
      <c r="AQ56" s="157">
        <f t="shared" si="36"/>
        <v>2.4649217088977964</v>
      </c>
      <c r="AR56" s="157">
        <f t="shared" si="36"/>
        <v>2.2994092133916011</v>
      </c>
      <c r="AS56" s="157">
        <f t="shared" si="36"/>
        <v>2.5374049995421668</v>
      </c>
      <c r="AT56" s="157">
        <f t="shared" si="36"/>
        <v>2.5635245583717103</v>
      </c>
      <c r="AU56" s="157">
        <f t="shared" si="36"/>
        <v>2.3079094660369694</v>
      </c>
      <c r="AV56" s="157">
        <f t="shared" si="36"/>
        <v>2.6287498593130412</v>
      </c>
      <c r="AW56" s="157">
        <f t="shared" si="36"/>
        <v>2.8590970820133683</v>
      </c>
      <c r="AX56" s="157">
        <f t="shared" si="36"/>
        <v>2.9141475278792695</v>
      </c>
      <c r="AY56" s="157" t="str">
        <f t="shared" si="40"/>
        <v/>
      </c>
      <c r="AZ56" s="52" t="str">
        <f t="shared" si="37"/>
        <v/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174520.21999999951</v>
      </c>
      <c r="P57" s="119"/>
      <c r="Q57" s="52" t="str">
        <f t="shared" si="38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48307.429000000018</v>
      </c>
      <c r="AG57" s="154">
        <v>53463.06900000001</v>
      </c>
      <c r="AH57" s="119"/>
      <c r="AI57" s="52" t="str">
        <f t="shared" si="39"/>
        <v/>
      </c>
      <c r="AK57" s="198">
        <f t="shared" si="36"/>
        <v>1.78028436914874</v>
      </c>
      <c r="AL57" s="157">
        <f t="shared" si="36"/>
        <v>1.8490670998920886</v>
      </c>
      <c r="AM57" s="157">
        <f t="shared" si="36"/>
        <v>2.0713675613226452</v>
      </c>
      <c r="AN57" s="157">
        <f t="shared" si="36"/>
        <v>2.6398668876056313</v>
      </c>
      <c r="AO57" s="157">
        <f t="shared" si="36"/>
        <v>2.1564433770399614</v>
      </c>
      <c r="AP57" s="157">
        <f t="shared" si="36"/>
        <v>2.2613040218962874</v>
      </c>
      <c r="AQ57" s="157">
        <f t="shared" si="36"/>
        <v>2.3003462816760107</v>
      </c>
      <c r="AR57" s="157">
        <f t="shared" si="36"/>
        <v>2.695125703096739</v>
      </c>
      <c r="AS57" s="157">
        <f t="shared" si="36"/>
        <v>2.7967861439132284</v>
      </c>
      <c r="AT57" s="157">
        <f t="shared" si="36"/>
        <v>2.7346902490333531</v>
      </c>
      <c r="AU57" s="157">
        <f t="shared" si="36"/>
        <v>2.5669833050728972</v>
      </c>
      <c r="AV57" s="157">
        <f t="shared" si="36"/>
        <v>2.8743178526367079</v>
      </c>
      <c r="AW57" s="157">
        <f t="shared" si="36"/>
        <v>2.9092003555062247</v>
      </c>
      <c r="AX57" s="157">
        <f t="shared" si="36"/>
        <v>3.0634312173111038</v>
      </c>
      <c r="AY57" s="157" t="str">
        <f t="shared" si="40"/>
        <v/>
      </c>
      <c r="AZ57" s="52" t="str">
        <f t="shared" si="37"/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163667.36999999994</v>
      </c>
      <c r="P58" s="119"/>
      <c r="Q58" s="52" t="str">
        <f t="shared" si="38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40571.075000000019</v>
      </c>
      <c r="AH58" s="119"/>
      <c r="AI58" s="52" t="str">
        <f t="shared" si="39"/>
        <v/>
      </c>
      <c r="AK58" s="198">
        <f t="shared" si="36"/>
        <v>1.6675286305808483</v>
      </c>
      <c r="AL58" s="157">
        <f t="shared" si="36"/>
        <v>1.5335201199016324</v>
      </c>
      <c r="AM58" s="157">
        <f t="shared" si="36"/>
        <v>1.7218122402971472</v>
      </c>
      <c r="AN58" s="157">
        <f t="shared" si="36"/>
        <v>2.1904030522566904</v>
      </c>
      <c r="AO58" s="157">
        <f t="shared" si="36"/>
        <v>2.2098559498187784</v>
      </c>
      <c r="AP58" s="157">
        <f t="shared" si="36"/>
        <v>1.9543144793232015</v>
      </c>
      <c r="AQ58" s="157">
        <f t="shared" si="36"/>
        <v>2.3412179443459293</v>
      </c>
      <c r="AR58" s="157">
        <f t="shared" si="36"/>
        <v>2.250318511572504</v>
      </c>
      <c r="AS58" s="157">
        <f t="shared" si="36"/>
        <v>2.5225098647387783</v>
      </c>
      <c r="AT58" s="157">
        <f t="shared" si="36"/>
        <v>2.5830822495328061</v>
      </c>
      <c r="AU58" s="157">
        <f t="shared" si="36"/>
        <v>2.554902722610267</v>
      </c>
      <c r="AV58" s="157">
        <f t="shared" si="36"/>
        <v>2.4572668535012139</v>
      </c>
      <c r="AW58" s="157">
        <f t="shared" si="36"/>
        <v>2.8936638936443257</v>
      </c>
      <c r="AX58" s="157">
        <f t="shared" si="36"/>
        <v>2.4788737669579488</v>
      </c>
      <c r="AY58" s="157" t="str">
        <f t="shared" si="40"/>
        <v/>
      </c>
      <c r="AZ58" s="52" t="str">
        <f t="shared" si="37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150553.19999999995</v>
      </c>
      <c r="P59" s="119"/>
      <c r="Q59" s="52" t="str">
        <f t="shared" si="38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54674.304000000055</v>
      </c>
      <c r="AG59" s="154">
        <v>44655.215000000106</v>
      </c>
      <c r="AH59" s="119"/>
      <c r="AI59" s="52" t="str">
        <f t="shared" si="39"/>
        <v/>
      </c>
      <c r="AK59" s="198">
        <f t="shared" si="36"/>
        <v>2.0176378539558204</v>
      </c>
      <c r="AL59" s="157">
        <f t="shared" si="36"/>
        <v>2.1322284964573752</v>
      </c>
      <c r="AM59" s="157">
        <f t="shared" si="36"/>
        <v>2.0698124355501131</v>
      </c>
      <c r="AN59" s="157">
        <f t="shared" si="36"/>
        <v>2.4195441735474672</v>
      </c>
      <c r="AO59" s="157">
        <f t="shared" si="36"/>
        <v>2.2147954439362096</v>
      </c>
      <c r="AP59" s="157">
        <f t="shared" si="36"/>
        <v>2.4385642559372496</v>
      </c>
      <c r="AQ59" s="157">
        <f t="shared" si="36"/>
        <v>2.6162790798815738</v>
      </c>
      <c r="AR59" s="157">
        <f t="shared" si="36"/>
        <v>2.741714467283753</v>
      </c>
      <c r="AS59" s="157">
        <f t="shared" si="36"/>
        <v>2.9662199105238427</v>
      </c>
      <c r="AT59" s="157">
        <f t="shared" si="36"/>
        <v>2.6555324622013563</v>
      </c>
      <c r="AU59" s="157">
        <f t="shared" si="36"/>
        <v>2.786435485029668</v>
      </c>
      <c r="AV59" s="157">
        <f t="shared" si="36"/>
        <v>3.3033356079417873</v>
      </c>
      <c r="AW59" s="157">
        <f t="shared" si="36"/>
        <v>2.9680519543547716</v>
      </c>
      <c r="AX59" s="157">
        <f t="shared" si="36"/>
        <v>2.9660754470844934</v>
      </c>
      <c r="AY59" s="157" t="str">
        <f t="shared" si="40"/>
        <v/>
      </c>
      <c r="AZ59" s="52" t="str">
        <f t="shared" si="37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155216.30000000008</v>
      </c>
      <c r="P60" s="119"/>
      <c r="Q60" s="52" t="str">
        <f t="shared" si="38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53916.488000000005</v>
      </c>
      <c r="AG60" s="154">
        <v>47708.785000000025</v>
      </c>
      <c r="AH60" s="119"/>
      <c r="AI60" s="52" t="str">
        <f t="shared" si="39"/>
        <v/>
      </c>
      <c r="AK60" s="198">
        <f t="shared" si="36"/>
        <v>2.3647140718469641</v>
      </c>
      <c r="AL60" s="157">
        <f t="shared" si="36"/>
        <v>2.2614935016861302</v>
      </c>
      <c r="AM60" s="157">
        <f t="shared" si="36"/>
        <v>2.5580688905462297</v>
      </c>
      <c r="AN60" s="157">
        <f t="shared" si="36"/>
        <v>2.3603331049966276</v>
      </c>
      <c r="AO60" s="157">
        <f t="shared" si="36"/>
        <v>2.5709811698639262</v>
      </c>
      <c r="AP60" s="157">
        <f t="shared" si="36"/>
        <v>2.426905203187177</v>
      </c>
      <c r="AQ60" s="157">
        <f t="shared" si="36"/>
        <v>2.7569178405590455</v>
      </c>
      <c r="AR60" s="157">
        <f t="shared" si="36"/>
        <v>2.568696662723287</v>
      </c>
      <c r="AS60" s="157">
        <f t="shared" si="36"/>
        <v>2.9967018158701015</v>
      </c>
      <c r="AT60" s="157">
        <f t="shared" si="36"/>
        <v>2.6446157846551293</v>
      </c>
      <c r="AU60" s="157">
        <f t="shared" si="36"/>
        <v>2.8633281235413843</v>
      </c>
      <c r="AV60" s="157">
        <f t="shared" si="36"/>
        <v>3.0177047586960484</v>
      </c>
      <c r="AW60" s="157">
        <f t="shared" si="36"/>
        <v>3.1907721970477527</v>
      </c>
      <c r="AX60" s="157">
        <f t="shared" si="36"/>
        <v>3.073696834675224</v>
      </c>
      <c r="AY60" s="157" t="str">
        <f t="shared" si="40"/>
        <v/>
      </c>
      <c r="AZ60" s="52" t="str">
        <f t="shared" si="37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149881.67999999996</v>
      </c>
      <c r="P61" s="119"/>
      <c r="Q61" s="52" t="str">
        <f t="shared" si="38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57319.255000000048</v>
      </c>
      <c r="AG61" s="154">
        <v>44966.515999999981</v>
      </c>
      <c r="AH61" s="119"/>
      <c r="AI61" s="52" t="str">
        <f t="shared" si="39"/>
        <v/>
      </c>
      <c r="AK61" s="198">
        <f t="shared" si="36"/>
        <v>1.9784200067392308</v>
      </c>
      <c r="AL61" s="157">
        <f t="shared" si="36"/>
        <v>1.9672226836151285</v>
      </c>
      <c r="AM61" s="157">
        <f t="shared" ref="AM61:AX63" si="41">IF(V61="","",(V61/D61)*10)</f>
        <v>2.1967931517532344</v>
      </c>
      <c r="AN61" s="157">
        <f t="shared" si="41"/>
        <v>2.3729260081576027</v>
      </c>
      <c r="AO61" s="157">
        <f t="shared" si="41"/>
        <v>2.4758168420606395</v>
      </c>
      <c r="AP61" s="157">
        <f t="shared" si="41"/>
        <v>2.4958910965727048</v>
      </c>
      <c r="AQ61" s="157">
        <f t="shared" si="41"/>
        <v>2.8239750172941114</v>
      </c>
      <c r="AR61" s="157">
        <f t="shared" si="41"/>
        <v>2.95999563618712</v>
      </c>
      <c r="AS61" s="157">
        <f t="shared" si="41"/>
        <v>2.8613877922934243</v>
      </c>
      <c r="AT61" s="157">
        <f t="shared" si="41"/>
        <v>2.7146381384743794</v>
      </c>
      <c r="AU61" s="157">
        <f t="shared" si="41"/>
        <v>2.7936391721613445</v>
      </c>
      <c r="AV61" s="157">
        <f t="shared" si="41"/>
        <v>3.094595117974555</v>
      </c>
      <c r="AW61" s="157">
        <f t="shared" si="41"/>
        <v>2.9794973919702468</v>
      </c>
      <c r="AX61" s="157">
        <f t="shared" si="41"/>
        <v>3.0001342392212305</v>
      </c>
      <c r="AY61" s="157" t="str">
        <f t="shared" si="40"/>
        <v/>
      </c>
      <c r="AZ61" s="52" t="str">
        <f t="shared" si="37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38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33056.706999999988</v>
      </c>
      <c r="AG62" s="155">
        <v>35898.317000000039</v>
      </c>
      <c r="AH62" s="123"/>
      <c r="AI62" s="52" t="str">
        <f t="shared" si="39"/>
        <v/>
      </c>
      <c r="AK62" s="198">
        <f t="shared" si="36"/>
        <v>2.0408556968710365</v>
      </c>
      <c r="AL62" s="157">
        <f t="shared" si="36"/>
        <v>1.8586959199657298</v>
      </c>
      <c r="AM62" s="157">
        <f t="shared" si="41"/>
        <v>2.3103681372605527</v>
      </c>
      <c r="AN62" s="157">
        <f t="shared" si="41"/>
        <v>2.494909882777443</v>
      </c>
      <c r="AO62" s="157">
        <f t="shared" si="41"/>
        <v>2.357121537342076</v>
      </c>
      <c r="AP62" s="157">
        <f t="shared" si="41"/>
        <v>2.6659387435479127</v>
      </c>
      <c r="AQ62" s="157">
        <f t="shared" si="41"/>
        <v>3.190162257970441</v>
      </c>
      <c r="AR62" s="157">
        <f t="shared" si="41"/>
        <v>3.0157583548138938</v>
      </c>
      <c r="AS62" s="157">
        <f t="shared" si="41"/>
        <v>3.3894753383554024</v>
      </c>
      <c r="AT62" s="157">
        <f t="shared" si="41"/>
        <v>3.080067195408315</v>
      </c>
      <c r="AU62" s="157">
        <f t="shared" si="41"/>
        <v>2.920769071613742</v>
      </c>
      <c r="AV62" s="157">
        <f t="shared" si="41"/>
        <v>2.7992960150697193</v>
      </c>
      <c r="AW62" s="157">
        <f t="shared" si="41"/>
        <v>3.0658930312246784</v>
      </c>
      <c r="AX62" s="157">
        <f t="shared" si="41"/>
        <v>3.2483792858786558</v>
      </c>
      <c r="AY62" s="157" t="str">
        <f t="shared" si="40"/>
        <v/>
      </c>
      <c r="AZ62" s="52" t="str">
        <f t="shared" si="37"/>
        <v/>
      </c>
      <c r="BC62" s="105"/>
    </row>
    <row r="63" spans="1:55" ht="20.100000000000001" customHeight="1" thickBot="1" x14ac:dyDescent="0.3">
      <c r="A63" s="35" t="str">
        <f>A19</f>
        <v>jan-abr</v>
      </c>
      <c r="B63" s="167">
        <f>SUM(B51:B54)</f>
        <v>320773.06000000006</v>
      </c>
      <c r="C63" s="168">
        <f t="shared" ref="C63:P63" si="42">SUM(C51:C54)</f>
        <v>358695.35000000009</v>
      </c>
      <c r="D63" s="168">
        <f t="shared" si="42"/>
        <v>455619.96</v>
      </c>
      <c r="E63" s="168">
        <f t="shared" si="42"/>
        <v>434730.71999999991</v>
      </c>
      <c r="F63" s="168">
        <f t="shared" si="42"/>
        <v>413421.79999999981</v>
      </c>
      <c r="G63" s="168">
        <f t="shared" si="42"/>
        <v>452398.57000000007</v>
      </c>
      <c r="H63" s="168">
        <f t="shared" si="42"/>
        <v>313755.39999999985</v>
      </c>
      <c r="I63" s="168">
        <f t="shared" si="42"/>
        <v>381477.37999999983</v>
      </c>
      <c r="J63" s="168">
        <f t="shared" si="42"/>
        <v>406989.56000000006</v>
      </c>
      <c r="K63" s="168">
        <f t="shared" si="42"/>
        <v>424779.81999999966</v>
      </c>
      <c r="L63" s="168">
        <f t="shared" si="42"/>
        <v>505312.42000000004</v>
      </c>
      <c r="M63" s="168">
        <f t="shared" si="42"/>
        <v>559124.54999999981</v>
      </c>
      <c r="N63" s="168">
        <f t="shared" si="42"/>
        <v>541869.5299999998</v>
      </c>
      <c r="O63" s="168">
        <f t="shared" si="42"/>
        <v>539036.30999999994</v>
      </c>
      <c r="P63" s="169">
        <f t="shared" si="42"/>
        <v>593908.1</v>
      </c>
      <c r="Q63" s="61">
        <f t="shared" si="38"/>
        <v>0.10179609236342547</v>
      </c>
      <c r="S63" s="109"/>
      <c r="T63" s="167">
        <f>SUM(T51:T54)</f>
        <v>62062.630000000005</v>
      </c>
      <c r="U63" s="168">
        <f t="shared" ref="U63:AH63" si="43">SUM(U51:U54)</f>
        <v>70411.627999999997</v>
      </c>
      <c r="V63" s="168">
        <f t="shared" si="43"/>
        <v>82802.727000000028</v>
      </c>
      <c r="W63" s="168">
        <f t="shared" si="43"/>
        <v>86398.503999999986</v>
      </c>
      <c r="X63" s="168">
        <f t="shared" si="43"/>
        <v>83795.294999999998</v>
      </c>
      <c r="Y63" s="168">
        <f t="shared" si="43"/>
        <v>92489.30399999996</v>
      </c>
      <c r="Z63" s="168">
        <f t="shared" si="43"/>
        <v>80180.72</v>
      </c>
      <c r="AA63" s="168">
        <f t="shared" si="43"/>
        <v>95485.369999999981</v>
      </c>
      <c r="AB63" s="168">
        <f t="shared" si="43"/>
        <v>103948.18700000001</v>
      </c>
      <c r="AC63" s="168">
        <f t="shared" si="43"/>
        <v>107639.21400000004</v>
      </c>
      <c r="AD63" s="168">
        <f t="shared" si="43"/>
        <v>131716.49000000005</v>
      </c>
      <c r="AE63" s="168">
        <f t="shared" si="43"/>
        <v>148459.44699999999</v>
      </c>
      <c r="AF63" s="168">
        <f t="shared" si="43"/>
        <v>151735.31000000006</v>
      </c>
      <c r="AG63" s="168">
        <f t="shared" si="43"/>
        <v>154148.32500000007</v>
      </c>
      <c r="AH63" s="169">
        <f t="shared" si="43"/>
        <v>165854.28499999997</v>
      </c>
      <c r="AI63" s="57">
        <f t="shared" si="39"/>
        <v>7.5939586109676507E-2</v>
      </c>
      <c r="AK63" s="199">
        <f t="shared" si="36"/>
        <v>1.9347831142677629</v>
      </c>
      <c r="AL63" s="173">
        <f t="shared" si="36"/>
        <v>1.9629924948845858</v>
      </c>
      <c r="AM63" s="173">
        <f t="shared" si="41"/>
        <v>1.8173639056550557</v>
      </c>
      <c r="AN63" s="173">
        <f t="shared" si="41"/>
        <v>1.9874027765969704</v>
      </c>
      <c r="AO63" s="173">
        <f t="shared" si="41"/>
        <v>2.0268717082650225</v>
      </c>
      <c r="AP63" s="173">
        <f t="shared" si="41"/>
        <v>2.044420785857036</v>
      </c>
      <c r="AQ63" s="173">
        <f t="shared" si="41"/>
        <v>2.5555168134158022</v>
      </c>
      <c r="AR63" s="173">
        <f t="shared" si="41"/>
        <v>2.5030414647390109</v>
      </c>
      <c r="AS63" s="173">
        <f t="shared" si="41"/>
        <v>2.5540750234477754</v>
      </c>
      <c r="AT63" s="173">
        <f t="shared" si="41"/>
        <v>2.5340001791987228</v>
      </c>
      <c r="AU63" s="173">
        <f t="shared" si="41"/>
        <v>2.6066347231283182</v>
      </c>
      <c r="AV63" s="173">
        <f t="shared" si="41"/>
        <v>2.6552124566878712</v>
      </c>
      <c r="AW63" s="173">
        <f t="shared" si="41"/>
        <v>2.8002185323097999</v>
      </c>
      <c r="AX63" s="173">
        <f t="shared" si="41"/>
        <v>2.859702067194696</v>
      </c>
      <c r="AY63" s="173">
        <f t="shared" si="40"/>
        <v>2.7925917326266472</v>
      </c>
      <c r="AZ63" s="61">
        <f t="shared" si="37"/>
        <v>-2.3467596620609699E-2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4">SUM(E51:E53)</f>
        <v>307586.39999999991</v>
      </c>
      <c r="F64" s="154">
        <f t="shared" si="44"/>
        <v>312002.81999999983</v>
      </c>
      <c r="G64" s="154">
        <f t="shared" si="44"/>
        <v>314085.74999999994</v>
      </c>
      <c r="H64" s="154">
        <f t="shared" si="44"/>
        <v>225185.55999999994</v>
      </c>
      <c r="I64" s="154">
        <f t="shared" si="44"/>
        <v>291368.51999999996</v>
      </c>
      <c r="J64" s="154">
        <f t="shared" si="44"/>
        <v>290915.21000000002</v>
      </c>
      <c r="K64" s="154">
        <f t="shared" si="44"/>
        <v>314581.43999999971</v>
      </c>
      <c r="L64" s="154">
        <f t="shared" si="44"/>
        <v>387624.22000000009</v>
      </c>
      <c r="M64" s="154">
        <f t="shared" si="44"/>
        <v>406414.74999999977</v>
      </c>
      <c r="N64" s="154">
        <f t="shared" si="44"/>
        <v>411776.26999999984</v>
      </c>
      <c r="O64" s="154">
        <f t="shared" si="44"/>
        <v>413741.39999999997</v>
      </c>
      <c r="P64" s="154">
        <f>IF(P53="","",SUM(P51:P53))</f>
        <v>420637.91000000003</v>
      </c>
      <c r="Q64" s="61">
        <f t="shared" si="38"/>
        <v>1.666864858097369E-2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5">SUM(X51:X53)</f>
        <v>61448.611999999994</v>
      </c>
      <c r="Y64" s="154">
        <f t="shared" si="45"/>
        <v>65590.697999999975</v>
      </c>
      <c r="Z64" s="154">
        <f t="shared" si="45"/>
        <v>58604.442999999985</v>
      </c>
      <c r="AA64" s="154">
        <f t="shared" si="45"/>
        <v>74095.891999999963</v>
      </c>
      <c r="AB64" s="154">
        <f t="shared" si="45"/>
        <v>76343.599000000002</v>
      </c>
      <c r="AC64" s="154">
        <f t="shared" si="45"/>
        <v>80321.476000000039</v>
      </c>
      <c r="AD64" s="154">
        <f t="shared" si="45"/>
        <v>99368.438000000038</v>
      </c>
      <c r="AE64" s="154">
        <f t="shared" si="45"/>
        <v>107006.38200000001</v>
      </c>
      <c r="AF64" s="154">
        <f t="shared" si="45"/>
        <v>114366.99700000009</v>
      </c>
      <c r="AG64" s="154">
        <f t="shared" si="45"/>
        <v>116614.31800000009</v>
      </c>
      <c r="AH64" s="119">
        <f>IF(AH53="","",SUM(AH51:AH53))</f>
        <v>118677.83199999999</v>
      </c>
      <c r="AI64" s="52">
        <f t="shared" si="39"/>
        <v>1.7695202745171539E-2</v>
      </c>
      <c r="AK64" s="197">
        <f t="shared" si="36"/>
        <v>1.9450344091466372</v>
      </c>
      <c r="AL64" s="156">
        <f t="shared" si="36"/>
        <v>1.9790475308153666</v>
      </c>
      <c r="AM64" s="156">
        <f t="shared" si="36"/>
        <v>1.7976382565582869</v>
      </c>
      <c r="AN64" s="156">
        <f t="shared" si="36"/>
        <v>2.0596266935079059</v>
      </c>
      <c r="AO64" s="156">
        <f t="shared" si="36"/>
        <v>1.9694889937212756</v>
      </c>
      <c r="AP64" s="156">
        <f t="shared" si="36"/>
        <v>2.0883054388809423</v>
      </c>
      <c r="AQ64" s="156">
        <f t="shared" si="36"/>
        <v>2.6024956040698171</v>
      </c>
      <c r="AR64" s="156">
        <f t="shared" si="36"/>
        <v>2.5430301118322589</v>
      </c>
      <c r="AS64" s="156">
        <f t="shared" si="36"/>
        <v>2.6242560160398627</v>
      </c>
      <c r="AT64" s="156">
        <f t="shared" si="36"/>
        <v>2.5532808292822393</v>
      </c>
      <c r="AU64" s="156">
        <f t="shared" si="36"/>
        <v>2.5635250036749513</v>
      </c>
      <c r="AV64" s="156">
        <f t="shared" si="36"/>
        <v>2.6329354926217627</v>
      </c>
      <c r="AW64" s="156">
        <f t="shared" si="36"/>
        <v>2.7774062113875608</v>
      </c>
      <c r="AX64" s="156">
        <f t="shared" si="36"/>
        <v>2.8185315271809901</v>
      </c>
      <c r="AY64" s="156">
        <f>IF(AH64="","",(AH64/P64)*10)</f>
        <v>2.8213774645276262</v>
      </c>
      <c r="AZ64" s="61">
        <f t="shared" si="37"/>
        <v>1.009723439028725E-3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6">SUM(E54:E56)</f>
        <v>341280.04000000004</v>
      </c>
      <c r="F65" s="154">
        <f t="shared" si="46"/>
        <v>330986.2099999999</v>
      </c>
      <c r="G65" s="154">
        <f t="shared" si="46"/>
        <v>352389.62000000011</v>
      </c>
      <c r="H65" s="154">
        <f t="shared" si="46"/>
        <v>271249.88999999984</v>
      </c>
      <c r="I65" s="154">
        <f t="shared" si="46"/>
        <v>338059.84999999963</v>
      </c>
      <c r="J65" s="154">
        <f t="shared" si="46"/>
        <v>341622.02</v>
      </c>
      <c r="K65" s="154">
        <f t="shared" si="46"/>
        <v>348164.02999999968</v>
      </c>
      <c r="L65" s="154">
        <f t="shared" si="46"/>
        <v>373006.16999999981</v>
      </c>
      <c r="M65" s="154">
        <f t="shared" si="46"/>
        <v>455027.89</v>
      </c>
      <c r="N65" s="154">
        <f t="shared" si="46"/>
        <v>411180.44999999978</v>
      </c>
      <c r="O65" s="154">
        <f t="shared" si="46"/>
        <v>458130.93000000005</v>
      </c>
      <c r="P65" s="154" t="str">
        <f>IF(P56="","",SUM(P54:P56))</f>
        <v/>
      </c>
      <c r="Q65" s="52" t="str">
        <f t="shared" si="38"/>
        <v/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47">SUM(X54:X56)</f>
        <v>68997.127000000022</v>
      </c>
      <c r="Y65" s="154">
        <f t="shared" si="47"/>
        <v>75648.96299999996</v>
      </c>
      <c r="Z65" s="154">
        <f t="shared" si="47"/>
        <v>65293.128000000026</v>
      </c>
      <c r="AA65" s="154">
        <f t="shared" si="47"/>
        <v>80241.398000000045</v>
      </c>
      <c r="AB65" s="154">
        <f t="shared" si="47"/>
        <v>84590.548999999999</v>
      </c>
      <c r="AC65" s="154">
        <f t="shared" si="47"/>
        <v>84889.636000000028</v>
      </c>
      <c r="AD65" s="154">
        <f t="shared" si="47"/>
        <v>93771.617999999988</v>
      </c>
      <c r="AE65" s="154">
        <f t="shared" si="47"/>
        <v>121302.12800000008</v>
      </c>
      <c r="AF65" s="154">
        <f t="shared" si="47"/>
        <v>117899.58700000003</v>
      </c>
      <c r="AG65" s="154">
        <f t="shared" si="47"/>
        <v>136187.39600000001</v>
      </c>
      <c r="AH65" s="119" t="str">
        <f>IF(AH56="","",SUM(AH54:AH56))</f>
        <v/>
      </c>
      <c r="AI65" s="52" t="str">
        <f t="shared" si="39"/>
        <v/>
      </c>
      <c r="AK65" s="198">
        <f t="shared" si="36"/>
        <v>1.9239920608248851</v>
      </c>
      <c r="AL65" s="157">
        <f t="shared" si="36"/>
        <v>1.7497338733485361</v>
      </c>
      <c r="AM65" s="157">
        <f t="shared" si="36"/>
        <v>1.8123227987763368</v>
      </c>
      <c r="AN65" s="157">
        <f t="shared" si="36"/>
        <v>2.0013737105750451</v>
      </c>
      <c r="AO65" s="157">
        <f t="shared" si="36"/>
        <v>2.0845921949437121</v>
      </c>
      <c r="AP65" s="157">
        <f t="shared" si="36"/>
        <v>2.1467420918924893</v>
      </c>
      <c r="AQ65" s="157">
        <f t="shared" si="36"/>
        <v>2.4071209024269122</v>
      </c>
      <c r="AR65" s="157">
        <f t="shared" si="36"/>
        <v>2.3735855648045794</v>
      </c>
      <c r="AS65" s="157">
        <f t="shared" si="36"/>
        <v>2.4761445119960355</v>
      </c>
      <c r="AT65" s="157">
        <f t="shared" si="36"/>
        <v>2.4382081055300313</v>
      </c>
      <c r="AU65" s="157">
        <f t="shared" si="36"/>
        <v>2.5139428122596481</v>
      </c>
      <c r="AV65" s="157">
        <f t="shared" si="36"/>
        <v>2.6658174293448273</v>
      </c>
      <c r="AW65" s="157">
        <f t="shared" si="36"/>
        <v>2.8673441794229291</v>
      </c>
      <c r="AX65" s="157">
        <f t="shared" si="36"/>
        <v>2.9726741217843551</v>
      </c>
      <c r="AY65" s="303" t="str">
        <f t="shared" ref="AY65:AY67" si="48">IF(AH65="","",(AH65/P65)*10)</f>
        <v/>
      </c>
      <c r="AZ65" s="52" t="str">
        <f t="shared" si="37"/>
        <v/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49">SUM(E57:E59)</f>
        <v>374827.90000000014</v>
      </c>
      <c r="F66" s="154">
        <f t="shared" si="49"/>
        <v>411823.39999999991</v>
      </c>
      <c r="G66" s="154">
        <f t="shared" si="49"/>
        <v>392287.49999999988</v>
      </c>
      <c r="H66" s="154">
        <f t="shared" si="49"/>
        <v>324909.64999999991</v>
      </c>
      <c r="I66" s="154">
        <f t="shared" si="49"/>
        <v>335894.45999999973</v>
      </c>
      <c r="J66" s="154">
        <f t="shared" si="49"/>
        <v>323029.73000000004</v>
      </c>
      <c r="K66" s="154">
        <f t="shared" si="49"/>
        <v>359624.85999999987</v>
      </c>
      <c r="L66" s="154">
        <f t="shared" si="49"/>
        <v>485561.99000000028</v>
      </c>
      <c r="M66" s="154">
        <f t="shared" si="49"/>
        <v>462583.7999999997</v>
      </c>
      <c r="N66" s="154">
        <f t="shared" si="49"/>
        <v>492833.60999999993</v>
      </c>
      <c r="O66" s="154">
        <f t="shared" si="49"/>
        <v>488740.7899999994</v>
      </c>
      <c r="P66" s="154"/>
      <c r="Q66" s="52" t="str">
        <f t="shared" si="38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0">SUM(X57:X59)</f>
        <v>90275.416000000056</v>
      </c>
      <c r="Y66" s="154">
        <f t="shared" si="50"/>
        <v>87840.50900000002</v>
      </c>
      <c r="Z66" s="154">
        <f t="shared" si="50"/>
        <v>78765.768000000011</v>
      </c>
      <c r="AA66" s="154">
        <f t="shared" si="50"/>
        <v>86377.072000000029</v>
      </c>
      <c r="AB66" s="154">
        <f t="shared" si="50"/>
        <v>89313.755000000005</v>
      </c>
      <c r="AC66" s="154">
        <f t="shared" si="50"/>
        <v>95872.349999999977</v>
      </c>
      <c r="AD66" s="154">
        <f t="shared" si="50"/>
        <v>128355.976</v>
      </c>
      <c r="AE66" s="154">
        <f t="shared" si="50"/>
        <v>133533.43400000001</v>
      </c>
      <c r="AF66" s="154">
        <f t="shared" si="50"/>
        <v>144237.76400000011</v>
      </c>
      <c r="AG66" s="154">
        <f t="shared" si="50"/>
        <v>138689.35900000014</v>
      </c>
      <c r="AH66" s="119" t="str">
        <f>IF(AH59="","",SUM(AH57:AH59))</f>
        <v/>
      </c>
      <c r="AI66" s="52" t="str">
        <f t="shared" si="39"/>
        <v/>
      </c>
      <c r="AK66" s="198">
        <f t="shared" si="36"/>
        <v>1.8380654168220978</v>
      </c>
      <c r="AL66" s="157">
        <f t="shared" si="36"/>
        <v>1.8450697519866253</v>
      </c>
      <c r="AM66" s="157">
        <f t="shared" si="36"/>
        <v>1.959075682997454</v>
      </c>
      <c r="AN66" s="157">
        <f t="shared" si="36"/>
        <v>2.4233752876986996</v>
      </c>
      <c r="AO66" s="157">
        <f t="shared" si="36"/>
        <v>2.1920904931579916</v>
      </c>
      <c r="AP66" s="157">
        <f t="shared" si="36"/>
        <v>2.2391870503138653</v>
      </c>
      <c r="AQ66" s="157">
        <f t="shared" si="36"/>
        <v>2.4242360299240122</v>
      </c>
      <c r="AR66" s="157">
        <f t="shared" si="36"/>
        <v>2.5715539339350846</v>
      </c>
      <c r="AS66" s="157">
        <f t="shared" si="36"/>
        <v>2.764877245199691</v>
      </c>
      <c r="AT66" s="157">
        <f t="shared" si="36"/>
        <v>2.6658988480384815</v>
      </c>
      <c r="AU66" s="157">
        <f t="shared" si="36"/>
        <v>2.643451889634111</v>
      </c>
      <c r="AV66" s="157">
        <f t="shared" si="36"/>
        <v>2.8866863474250524</v>
      </c>
      <c r="AW66" s="157">
        <f t="shared" si="36"/>
        <v>2.9267030712454885</v>
      </c>
      <c r="AX66" s="157">
        <f t="shared" si="36"/>
        <v>2.8376874170866797</v>
      </c>
      <c r="AY66" s="303" t="str">
        <f t="shared" si="48"/>
        <v/>
      </c>
      <c r="AZ66" s="52" t="str">
        <f t="shared" si="37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1">IF(E62="","",SUM(E60:E62))</f>
        <v>378869.0400000001</v>
      </c>
      <c r="F67" s="155">
        <f t="shared" si="51"/>
        <v>396865.16000000021</v>
      </c>
      <c r="G67" s="155">
        <f t="shared" si="51"/>
        <v>336903.74</v>
      </c>
      <c r="H67" s="155">
        <f t="shared" si="51"/>
        <v>311374.30999999976</v>
      </c>
      <c r="I67" s="155">
        <f t="shared" si="51"/>
        <v>337617.05000000005</v>
      </c>
      <c r="J67" s="155">
        <f t="shared" si="51"/>
        <v>314897.43999999994</v>
      </c>
      <c r="K67" s="155">
        <f t="shared" si="51"/>
        <v>372869.66999999981</v>
      </c>
      <c r="L67" s="155">
        <f t="shared" si="51"/>
        <v>493444.35000000033</v>
      </c>
      <c r="M67" s="155">
        <f t="shared" si="51"/>
        <v>455271.89999999967</v>
      </c>
      <c r="N67" s="155">
        <f t="shared" si="51"/>
        <v>469176.04999999987</v>
      </c>
      <c r="O67" s="155">
        <f t="shared" si="51"/>
        <v>415609.45</v>
      </c>
      <c r="P67" s="155" t="str">
        <f t="shared" si="51"/>
        <v/>
      </c>
      <c r="Q67" s="55" t="str">
        <f t="shared" si="38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2">IF(X62="","",SUM(X60:X62))</f>
        <v>98610.478999999992</v>
      </c>
      <c r="Y67" s="155">
        <f t="shared" si="52"/>
        <v>84566.343999999997</v>
      </c>
      <c r="Z67" s="155">
        <f t="shared" si="52"/>
        <v>90045.485000000015</v>
      </c>
      <c r="AA67" s="155">
        <f t="shared" si="52"/>
        <v>94962.186000000016</v>
      </c>
      <c r="AB67" s="155">
        <f t="shared" si="52"/>
        <v>95891.539000000004</v>
      </c>
      <c r="AC67" s="155">
        <f t="shared" si="52"/>
        <v>103388.924</v>
      </c>
      <c r="AD67" s="155">
        <f t="shared" si="52"/>
        <v>140739.50200000001</v>
      </c>
      <c r="AE67" s="155">
        <f t="shared" si="52"/>
        <v>135949.3170000001</v>
      </c>
      <c r="AF67" s="155">
        <f t="shared" si="52"/>
        <v>144292.45000000004</v>
      </c>
      <c r="AG67" s="155">
        <f t="shared" si="52"/>
        <v>128573.61800000005</v>
      </c>
      <c r="AH67" s="123" t="str">
        <f t="shared" si="52"/>
        <v/>
      </c>
      <c r="AI67" s="55" t="str">
        <f t="shared" si="39"/>
        <v/>
      </c>
      <c r="AK67" s="200">
        <f t="shared" ref="AK67:AL67" si="53">(T67/B67)*10</f>
        <v>2.1176785143360082</v>
      </c>
      <c r="AL67" s="158">
        <f t="shared" si="53"/>
        <v>2.0453352071175841</v>
      </c>
      <c r="AM67" s="158">
        <f t="shared" ref="AM67:AX67" si="54">IF(V62="","",(V67/D67)*10)</f>
        <v>2.3611669003409426</v>
      </c>
      <c r="AN67" s="158">
        <f t="shared" si="54"/>
        <v>2.3941369028200361</v>
      </c>
      <c r="AO67" s="158">
        <f t="shared" si="54"/>
        <v>2.4847350923925884</v>
      </c>
      <c r="AP67" s="158">
        <f t="shared" si="54"/>
        <v>2.5101040433685897</v>
      </c>
      <c r="AQ67" s="158">
        <f t="shared" si="54"/>
        <v>2.8918726467832263</v>
      </c>
      <c r="AR67" s="158">
        <f t="shared" si="54"/>
        <v>2.8127189074129992</v>
      </c>
      <c r="AS67" s="158">
        <f t="shared" si="54"/>
        <v>3.045167309076886</v>
      </c>
      <c r="AT67" s="158">
        <f t="shared" si="54"/>
        <v>2.7727898597920304</v>
      </c>
      <c r="AU67" s="158">
        <f t="shared" si="54"/>
        <v>2.852185905056972</v>
      </c>
      <c r="AV67" s="158">
        <f t="shared" si="54"/>
        <v>2.9861126285193573</v>
      </c>
      <c r="AW67" s="158">
        <f t="shared" si="54"/>
        <v>3.0754436421040694</v>
      </c>
      <c r="AX67" s="158">
        <f t="shared" si="54"/>
        <v>3.0936163265777532</v>
      </c>
      <c r="AY67" s="304" t="str">
        <f t="shared" si="48"/>
        <v/>
      </c>
      <c r="AZ67" s="55" t="str">
        <f t="shared" si="37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G20" workbookViewId="0">
      <selection activeCell="AU14" sqref="AU14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71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71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45" t="s">
        <v>148</v>
      </c>
      <c r="AK4" s="333" t="s">
        <v>71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43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4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208892.63999999984</v>
      </c>
      <c r="P7" s="112">
        <v>157716.34000000003</v>
      </c>
      <c r="Q7" s="61">
        <f>IF(P7="","",(P7-O7)/O7)</f>
        <v>-0.2449885261634869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12256.628999999999</v>
      </c>
      <c r="AG7" s="153">
        <v>14628.066999999995</v>
      </c>
      <c r="AH7" s="112">
        <v>10465.261000000002</v>
      </c>
      <c r="AI7" s="61">
        <f>IF(AH7="","",(AH7-AG7)/AG7)</f>
        <v>-0.28457662929763683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0.64681962194657916</v>
      </c>
      <c r="AX7" s="156">
        <f t="shared" si="0"/>
        <v>0.70026722817998799</v>
      </c>
      <c r="AY7" s="156">
        <f>(AH7/P7)*10</f>
        <v>0.66354957260611047</v>
      </c>
      <c r="AZ7" s="61">
        <f t="shared" ref="AZ7:AZ23" si="1">IF(AY7="","",(AY7-AX7)/AX7)</f>
        <v>-5.2433776844459254E-2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263990.03999999986</v>
      </c>
      <c r="P8" s="119">
        <v>172861.96</v>
      </c>
      <c r="Q8" s="52">
        <f t="shared" ref="Q8:Q23" si="2">IF(P8="","",(P8-O8)/O8)</f>
        <v>-0.34519514448348099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16552.520999999993</v>
      </c>
      <c r="AH8" s="119">
        <v>11424.656000000012</v>
      </c>
      <c r="AI8" s="52">
        <f t="shared" ref="AI8:AI23" si="3">IF(AH8="","",(AH8-AG8)/AG8)</f>
        <v>-0.30979359579123833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0.64096617096176511</v>
      </c>
      <c r="AX8" s="157">
        <f t="shared" si="0"/>
        <v>0.62701308731193051</v>
      </c>
      <c r="AY8" s="157">
        <f>IF(AH8="","",(AH8/P8)*10)</f>
        <v>0.66091209425139064</v>
      </c>
      <c r="AZ8" s="52">
        <f t="shared" si="1"/>
        <v>5.406427333883676E-2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305451.39000000013</v>
      </c>
      <c r="P9" s="119">
        <v>149643.23999999987</v>
      </c>
      <c r="Q9" s="52">
        <f t="shared" si="2"/>
        <v>-0.51009147478425354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13839.738000000005</v>
      </c>
      <c r="AG9" s="154">
        <v>20203.877000000008</v>
      </c>
      <c r="AH9" s="119">
        <v>11814.729000000012</v>
      </c>
      <c r="AI9" s="52">
        <f t="shared" si="3"/>
        <v>-0.41522466207847097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0.70079856596885204</v>
      </c>
      <c r="AX9" s="157">
        <f t="shared" si="0"/>
        <v>0.6614432823500983</v>
      </c>
      <c r="AY9" s="157">
        <f t="shared" ref="AY9:AY18" si="4">IF(AH9="","",(AH9/P9)*10)</f>
        <v>0.7895264096126241</v>
      </c>
      <c r="AZ9" s="52">
        <f t="shared" si="1"/>
        <v>0.19364188990996828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256969.5199999999</v>
      </c>
      <c r="P10" s="119">
        <v>145478.6399999999</v>
      </c>
      <c r="Q10" s="52">
        <f t="shared" si="2"/>
        <v>-0.43386811011671755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15339.621000000008</v>
      </c>
      <c r="AG10" s="154">
        <v>16613.527999999991</v>
      </c>
      <c r="AH10" s="119">
        <v>10660.590000000004</v>
      </c>
      <c r="AI10" s="52">
        <f t="shared" si="3"/>
        <v>-0.35831871472452992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0.73418718445085307</v>
      </c>
      <c r="AX10" s="157">
        <f t="shared" si="0"/>
        <v>0.64651745467711486</v>
      </c>
      <c r="AY10" s="157">
        <f t="shared" si="4"/>
        <v>0.73279417514488798</v>
      </c>
      <c r="AZ10" s="52">
        <f t="shared" si="1"/>
        <v>0.13344840088016127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282035.58</v>
      </c>
      <c r="P11" s="119"/>
      <c r="Q11" s="52" t="str">
        <f t="shared" si="2"/>
        <v/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18630.133999999998</v>
      </c>
      <c r="AH11" s="119"/>
      <c r="AI11" s="52" t="str">
        <f t="shared" si="3"/>
        <v/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0.68745029417799752</v>
      </c>
      <c r="AX11" s="157">
        <f t="shared" si="0"/>
        <v>0.66055970668665265</v>
      </c>
      <c r="AY11" s="157" t="str">
        <f t="shared" si="4"/>
        <v/>
      </c>
      <c r="AZ11" s="52" t="str">
        <f t="shared" si="1"/>
        <v/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323297.27000000107</v>
      </c>
      <c r="P12" s="119"/>
      <c r="Q12" s="52" t="str">
        <f t="shared" si="2"/>
        <v/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19551.391000000003</v>
      </c>
      <c r="AH12" s="119"/>
      <c r="AI12" s="52" t="str">
        <f t="shared" si="3"/>
        <v/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0.65521819073438026</v>
      </c>
      <c r="AX12" s="157">
        <f t="shared" si="0"/>
        <v>0.60474964728282243</v>
      </c>
      <c r="AY12" s="157" t="str">
        <f t="shared" si="4"/>
        <v/>
      </c>
      <c r="AZ12" s="52" t="str">
        <f t="shared" si="1"/>
        <v/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301457.02999999985</v>
      </c>
      <c r="P13" s="119"/>
      <c r="Q13" s="52" t="str">
        <f t="shared" si="2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19373.227000000014</v>
      </c>
      <c r="AH13" s="119"/>
      <c r="AI13" s="52" t="str">
        <f t="shared" si="3"/>
        <v/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0.64265301757932214</v>
      </c>
      <c r="AY13" s="157" t="str">
        <f t="shared" si="4"/>
        <v/>
      </c>
      <c r="AZ13" s="52" t="str">
        <f t="shared" si="1"/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258370.37999999992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17377.493999999999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0.67258073468019064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184973.02999999991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13828.815000000011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0.74761250329304862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177006.75999999989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12910.609000000006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0.72938508111215716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189592.51999999976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15538.112000000008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0.81955300768195016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188184.13999999984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13305.611999999999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0.70705278351300016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jan-abr</v>
      </c>
      <c r="B19" s="167">
        <f>SUM(B7:B10)</f>
        <v>554406.85</v>
      </c>
      <c r="C19" s="168">
        <f t="shared" ref="C19:P19" si="6">SUM(C7:C10)</f>
        <v>486287.17</v>
      </c>
      <c r="D19" s="168">
        <f t="shared" si="6"/>
        <v>469303.11</v>
      </c>
      <c r="E19" s="168">
        <f t="shared" si="6"/>
        <v>382247.95</v>
      </c>
      <c r="F19" s="168">
        <f t="shared" si="6"/>
        <v>658963.75</v>
      </c>
      <c r="G19" s="168">
        <f t="shared" si="6"/>
        <v>707495.97999999986</v>
      </c>
      <c r="H19" s="168">
        <f t="shared" si="6"/>
        <v>567686.41</v>
      </c>
      <c r="I19" s="168">
        <f t="shared" si="6"/>
        <v>726662.35</v>
      </c>
      <c r="J19" s="168">
        <f t="shared" si="6"/>
        <v>490826.27999999997</v>
      </c>
      <c r="K19" s="168">
        <f t="shared" si="6"/>
        <v>894828.22000000009</v>
      </c>
      <c r="L19" s="168">
        <f t="shared" si="6"/>
        <v>873923.82</v>
      </c>
      <c r="M19" s="168">
        <f t="shared" si="6"/>
        <v>1056431.9300000009</v>
      </c>
      <c r="N19" s="168">
        <f t="shared" si="6"/>
        <v>861563.32999999903</v>
      </c>
      <c r="O19" s="168">
        <f t="shared" si="6"/>
        <v>1035303.5899999997</v>
      </c>
      <c r="P19" s="312">
        <f t="shared" si="6"/>
        <v>625700.17999999982</v>
      </c>
      <c r="Q19" s="164">
        <f t="shared" si="2"/>
        <v>-0.39563603754141335</v>
      </c>
      <c r="R19" s="171"/>
      <c r="S19" s="170"/>
      <c r="T19" s="167">
        <f>SUM(T7:T10)</f>
        <v>24470.123999999996</v>
      </c>
      <c r="U19" s="168">
        <f t="shared" ref="U19:AH19" si="7">SUM(U7:U10)</f>
        <v>21922.384000000002</v>
      </c>
      <c r="V19" s="168">
        <f t="shared" si="7"/>
        <v>24194.093999999994</v>
      </c>
      <c r="W19" s="168">
        <f t="shared" si="7"/>
        <v>31922.655000000002</v>
      </c>
      <c r="X19" s="168">
        <f t="shared" si="7"/>
        <v>34286.582999999999</v>
      </c>
      <c r="Y19" s="168">
        <f t="shared" si="7"/>
        <v>34824.161999999997</v>
      </c>
      <c r="Z19" s="168">
        <f t="shared" si="7"/>
        <v>31239.798000000006</v>
      </c>
      <c r="AA19" s="168">
        <f t="shared" si="7"/>
        <v>39740.332999999999</v>
      </c>
      <c r="AB19" s="168">
        <f t="shared" si="7"/>
        <v>39609.513000000006</v>
      </c>
      <c r="AC19" s="168">
        <f t="shared" si="7"/>
        <v>50867.26</v>
      </c>
      <c r="AD19" s="168">
        <f t="shared" si="7"/>
        <v>54667.957000000009</v>
      </c>
      <c r="AE19" s="168">
        <f t="shared" si="7"/>
        <v>55446.439999999988</v>
      </c>
      <c r="AF19" s="168">
        <f t="shared" si="7"/>
        <v>58463.51200000001</v>
      </c>
      <c r="AG19" s="168">
        <f t="shared" si="7"/>
        <v>67997.992999999988</v>
      </c>
      <c r="AH19" s="169">
        <f t="shared" si="7"/>
        <v>44365.236000000034</v>
      </c>
      <c r="AI19" s="61">
        <f t="shared" si="3"/>
        <v>-0.347550801977346</v>
      </c>
      <c r="AK19" s="172">
        <f t="shared" si="0"/>
        <v>0.44137484953513828</v>
      </c>
      <c r="AL19" s="173">
        <f t="shared" si="0"/>
        <v>0.45081148244153763</v>
      </c>
      <c r="AM19" s="173">
        <f t="shared" si="5"/>
        <v>0.51553236031186744</v>
      </c>
      <c r="AN19" s="173">
        <f t="shared" si="5"/>
        <v>0.83512952783657834</v>
      </c>
      <c r="AO19" s="173">
        <f t="shared" si="5"/>
        <v>0.52031060889161196</v>
      </c>
      <c r="AP19" s="173">
        <f t="shared" si="5"/>
        <v>0.49221710065405605</v>
      </c>
      <c r="AQ19" s="173">
        <f t="shared" si="0"/>
        <v>0.55030026172372182</v>
      </c>
      <c r="AR19" s="173">
        <f t="shared" si="0"/>
        <v>0.54688856523253193</v>
      </c>
      <c r="AS19" s="173">
        <f t="shared" si="0"/>
        <v>0.80699658135664643</v>
      </c>
      <c r="AT19" s="173">
        <f t="shared" si="0"/>
        <v>0.56845837964296653</v>
      </c>
      <c r="AU19" s="173">
        <f t="shared" si="0"/>
        <v>0.6255460229931713</v>
      </c>
      <c r="AV19" s="173">
        <f t="shared" si="0"/>
        <v>0.52484630978542968</v>
      </c>
      <c r="AW19" s="173">
        <f t="shared" si="0"/>
        <v>0.67857474853299615</v>
      </c>
      <c r="AX19" s="173">
        <f t="shared" si="0"/>
        <v>0.65679278674190644</v>
      </c>
      <c r="AY19" s="173">
        <f>(AH19/P19)*10</f>
        <v>0.70904943642496709</v>
      </c>
      <c r="AZ19" s="61">
        <f t="shared" si="1"/>
        <v>7.956337331639339E-2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652629.94999999914</v>
      </c>
      <c r="O20" s="154">
        <f t="shared" si="8"/>
        <v>778334.06999999983</v>
      </c>
      <c r="P20" s="154">
        <f>IF(P9="","",SUM(P7:P9))</f>
        <v>480221.53999999992</v>
      </c>
      <c r="Q20" s="61">
        <f t="shared" si="2"/>
        <v>-0.38301359466379259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51384.464999999997</v>
      </c>
      <c r="AH20" s="202">
        <f>IF(AH9="","",SUM(AH7:AH9))</f>
        <v>33704.64600000003</v>
      </c>
      <c r="AI20" s="61">
        <f t="shared" si="3"/>
        <v>-0.34406934080173779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0.66077094684361415</v>
      </c>
      <c r="AX20" s="156">
        <f t="shared" si="0"/>
        <v>0.66018522098101151</v>
      </c>
      <c r="AY20" s="156">
        <f>IF(AH20="","",(AH20/P20)*10)</f>
        <v>0.7018561891247117</v>
      </c>
      <c r="AZ20" s="61">
        <f t="shared" si="1"/>
        <v>6.3120116626934841E-2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733028.42999999993</v>
      </c>
      <c r="O21" s="154">
        <f t="shared" si="11"/>
        <v>862302.37000000093</v>
      </c>
      <c r="P21" s="154" t="str">
        <f>IF(P12="","",SUM(P10:P12))</f>
        <v/>
      </c>
      <c r="Q21" s="52" t="str">
        <f t="shared" si="2"/>
        <v/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50640.62</v>
      </c>
      <c r="AG21" s="154">
        <f t="shared" si="13"/>
        <v>54795.052999999993</v>
      </c>
      <c r="AH21" s="202" t="str">
        <f>IF(AH12="","",SUM(AH10:AH12))</f>
        <v/>
      </c>
      <c r="AI21" s="52" t="str">
        <f t="shared" si="3"/>
        <v/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0.63545056706732617</v>
      </c>
      <c r="AY21" s="303" t="str">
        <f>IF(AH21="","",(AH21/P21)*10)</f>
        <v/>
      </c>
      <c r="AZ21" s="52" t="str">
        <f t="shared" si="1"/>
        <v/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744800.43999999971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50579.536000000022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0.67910185445110693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554783.41999999946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41754.333000000013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0.75262402398399098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38" t="s">
        <v>2</v>
      </c>
      <c r="B26" s="340" t="s">
        <v>71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43" t="str">
        <f>Q4</f>
        <v>D       2024/2023</v>
      </c>
      <c r="S26" s="341" t="s">
        <v>3</v>
      </c>
      <c r="T26" s="333" t="s">
        <v>71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43" t="str">
        <f>Q26</f>
        <v>D       2024/2023</v>
      </c>
      <c r="AK26" s="333" t="s">
        <v>71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43" t="str">
        <f>AI26</f>
        <v>D       2024/2023</v>
      </c>
      <c r="BB26" s="105"/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4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4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4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208685.84999999992</v>
      </c>
      <c r="P29" s="112">
        <v>157512.37000000008</v>
      </c>
      <c r="Q29" s="61">
        <f>IF(P29="","",(P29-O29)/O29)</f>
        <v>-0.24521777590574473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12141.410000000002</v>
      </c>
      <c r="AG29" s="153">
        <v>14447.574999999997</v>
      </c>
      <c r="AH29" s="112">
        <v>10207.481000000005</v>
      </c>
      <c r="AI29" s="61">
        <f>IF(AH29="","",(AH29-AG29)/AG29)</f>
        <v>-0.29348136278925652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0.64128226769950125</v>
      </c>
      <c r="AX29" s="156">
        <f t="shared" si="23"/>
        <v>0.69231215245307731</v>
      </c>
      <c r="AY29" s="156">
        <f>(AH29/P29)*10</f>
        <v>0.64804313464396479</v>
      </c>
      <c r="AZ29" s="61">
        <f t="shared" ref="AZ29:AZ45" si="24">IF(AY29="","",(AY29-AX29)/AX29)</f>
        <v>-6.3943724882271125E-2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263421.92999999988</v>
      </c>
      <c r="P30" s="119">
        <v>172812.57000000012</v>
      </c>
      <c r="Q30" s="52">
        <f t="shared" ref="Q30:Q45" si="25">IF(P30="","",(P30-O30)/O30)</f>
        <v>-0.34397045075176463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16621.906999999996</v>
      </c>
      <c r="AG30" s="154">
        <v>16093.979999999998</v>
      </c>
      <c r="AH30" s="119">
        <v>11351.973000000007</v>
      </c>
      <c r="AI30" s="52">
        <f t="shared" ref="AI30:AI45" si="26">IF(AH30="","",(AH30-AG30)/AG30)</f>
        <v>-0.29464476779516263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0.62654318974990453</v>
      </c>
      <c r="AX30" s="157">
        <f t="shared" si="23"/>
        <v>0.61095824482039163</v>
      </c>
      <c r="AY30" s="157">
        <f>IF(AH30="","",(AH30/P30)*10)</f>
        <v>0.65689509738788088</v>
      </c>
      <c r="AZ30" s="52">
        <f t="shared" si="24"/>
        <v>7.5188203051410954E-2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305335.30999999994</v>
      </c>
      <c r="P31" s="119">
        <v>149486.27000000002</v>
      </c>
      <c r="Q31" s="52">
        <f t="shared" si="25"/>
        <v>-0.51041931573521571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13728.199000000006</v>
      </c>
      <c r="AG31" s="154">
        <v>19946.481000000007</v>
      </c>
      <c r="AH31" s="119">
        <v>11507.409000000005</v>
      </c>
      <c r="AI31" s="52">
        <f t="shared" si="26"/>
        <v>-0.42308575632965029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0.69550200427620168</v>
      </c>
      <c r="AX31" s="157">
        <f t="shared" si="23"/>
        <v>0.65326479927919279</v>
      </c>
      <c r="AY31" s="157">
        <f t="shared" ref="AY31:AY40" si="27">IF(AH31="","",(AH31/P31)*10)</f>
        <v>0.76979705226439887</v>
      </c>
      <c r="AZ31" s="52">
        <f t="shared" si="24"/>
        <v>0.17838440570161879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256713.55000000002</v>
      </c>
      <c r="P32" s="119">
        <v>145460.54999999999</v>
      </c>
      <c r="Q32" s="52">
        <f t="shared" si="25"/>
        <v>-0.43337408562968344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15175.933000000003</v>
      </c>
      <c r="AG32" s="154">
        <v>16382.779999999995</v>
      </c>
      <c r="AH32" s="119">
        <v>10584.249000000003</v>
      </c>
      <c r="AI32" s="52">
        <f t="shared" si="26"/>
        <v>-0.35394060104573177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0.72663491662813884</v>
      </c>
      <c r="AX32" s="157">
        <f t="shared" si="23"/>
        <v>0.6381735595958995</v>
      </c>
      <c r="AY32" s="157">
        <f t="shared" si="27"/>
        <v>0.72763708098175106</v>
      </c>
      <c r="AZ32" s="52">
        <f t="shared" si="24"/>
        <v>0.14018681915073561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281921.61000000004</v>
      </c>
      <c r="P33" s="119"/>
      <c r="Q33" s="52" t="str">
        <f t="shared" si="25"/>
        <v/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18351.723999999991</v>
      </c>
      <c r="AH33" s="119"/>
      <c r="AI33" s="52" t="str">
        <f t="shared" si="26"/>
        <v/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0.6509513052227528</v>
      </c>
      <c r="AY33" s="157" t="str">
        <f t="shared" si="27"/>
        <v/>
      </c>
      <c r="AZ33" s="52" t="str">
        <f t="shared" si="24"/>
        <v/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323216.8000000008</v>
      </c>
      <c r="P34" s="119"/>
      <c r="Q34" s="52" t="str">
        <f t="shared" si="25"/>
        <v/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19399.629000000001</v>
      </c>
      <c r="AH34" s="119"/>
      <c r="AI34" s="52" t="str">
        <f t="shared" si="26"/>
        <v/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0.60020484702527699</v>
      </c>
      <c r="AY34" s="157" t="str">
        <f t="shared" si="27"/>
        <v/>
      </c>
      <c r="AZ34" s="52" t="str">
        <f t="shared" si="24"/>
        <v/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301348.31999999983</v>
      </c>
      <c r="P35" s="119"/>
      <c r="Q35" s="52" t="str">
        <f t="shared" si="25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19245.647000000012</v>
      </c>
      <c r="AH35" s="119"/>
      <c r="AI35" s="52" t="str">
        <f t="shared" si="26"/>
        <v/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0.63865121265650404</v>
      </c>
      <c r="AY35" s="157" t="str">
        <f t="shared" si="27"/>
        <v/>
      </c>
      <c r="AZ35" s="52" t="str">
        <f t="shared" si="24"/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258364.59000000005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17324.294999999998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0.6705367403482031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184695.16000000006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13459.983000000011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0.72876749991716117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176955.85999999993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12852.765000000005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0.72632604537651424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189365.74999999988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15238.469000000006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0.80471093637577096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187878.33999999991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13079.028999999997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0.69614352564537252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jan-abr</v>
      </c>
      <c r="B41" s="167">
        <f>SUM(B29:B32)</f>
        <v>553446.31999999995</v>
      </c>
      <c r="C41" s="168">
        <f t="shared" ref="C41:P41" si="37">SUM(C29:C32)</f>
        <v>485061.35</v>
      </c>
      <c r="D41" s="168">
        <f t="shared" si="37"/>
        <v>468820.27999999991</v>
      </c>
      <c r="E41" s="168">
        <f t="shared" si="37"/>
        <v>380235.41000000003</v>
      </c>
      <c r="F41" s="168">
        <f t="shared" si="37"/>
        <v>658224.49</v>
      </c>
      <c r="G41" s="168">
        <f t="shared" si="37"/>
        <v>707136.81999999983</v>
      </c>
      <c r="H41" s="168">
        <f t="shared" si="37"/>
        <v>567302.74</v>
      </c>
      <c r="I41" s="168">
        <f t="shared" si="37"/>
        <v>725969.91999999993</v>
      </c>
      <c r="J41" s="168">
        <f t="shared" si="37"/>
        <v>490442.66000000003</v>
      </c>
      <c r="K41" s="168">
        <f t="shared" si="37"/>
        <v>894234.32</v>
      </c>
      <c r="L41" s="168">
        <f t="shared" si="37"/>
        <v>873245.67999999993</v>
      </c>
      <c r="M41" s="168">
        <f t="shared" si="37"/>
        <v>1055779.9100000008</v>
      </c>
      <c r="N41" s="168">
        <f t="shared" si="37"/>
        <v>860863.37999999966</v>
      </c>
      <c r="O41" s="168">
        <f t="shared" si="37"/>
        <v>1034156.6399999998</v>
      </c>
      <c r="P41" s="169">
        <f t="shared" si="37"/>
        <v>625271.76000000024</v>
      </c>
      <c r="Q41" s="61">
        <f t="shared" si="25"/>
        <v>-0.39538002676267653</v>
      </c>
      <c r="S41" s="109"/>
      <c r="T41" s="167">
        <f>SUM(T29:T32)</f>
        <v>24207.769</v>
      </c>
      <c r="U41" s="168">
        <f t="shared" ref="U41:AH41" si="38">SUM(U29:U32)</f>
        <v>21437.940000000002</v>
      </c>
      <c r="V41" s="168">
        <f t="shared" si="38"/>
        <v>23951.557999999997</v>
      </c>
      <c r="W41" s="168">
        <f t="shared" si="38"/>
        <v>31534.954999999998</v>
      </c>
      <c r="X41" s="168">
        <f t="shared" si="38"/>
        <v>33937.219999999994</v>
      </c>
      <c r="Y41" s="168">
        <f t="shared" si="38"/>
        <v>34619.826000000001</v>
      </c>
      <c r="Z41" s="168">
        <f t="shared" si="38"/>
        <v>30929.791000000001</v>
      </c>
      <c r="AA41" s="168">
        <f t="shared" si="38"/>
        <v>39292.244000000006</v>
      </c>
      <c r="AB41" s="168">
        <f t="shared" si="38"/>
        <v>39277.438999999998</v>
      </c>
      <c r="AC41" s="168">
        <f t="shared" si="38"/>
        <v>50319.428</v>
      </c>
      <c r="AD41" s="168">
        <f t="shared" si="38"/>
        <v>53605.498</v>
      </c>
      <c r="AE41" s="168">
        <f t="shared" si="38"/>
        <v>54866.125999999989</v>
      </c>
      <c r="AF41" s="168">
        <f t="shared" si="38"/>
        <v>57667.449000000008</v>
      </c>
      <c r="AG41" s="168">
        <f t="shared" si="38"/>
        <v>66870.815999999992</v>
      </c>
      <c r="AH41" s="169">
        <f t="shared" si="38"/>
        <v>43651.112000000023</v>
      </c>
      <c r="AI41" s="61">
        <f t="shared" si="26"/>
        <v>-0.3472322515101352</v>
      </c>
      <c r="AK41" s="172">
        <f t="shared" si="23"/>
        <v>0.43740048718726693</v>
      </c>
      <c r="AL41" s="173">
        <f t="shared" si="23"/>
        <v>0.44196347534183056</v>
      </c>
      <c r="AM41" s="173">
        <f t="shared" si="36"/>
        <v>0.51088997259248259</v>
      </c>
      <c r="AN41" s="173">
        <f t="shared" si="36"/>
        <v>0.82935345237835678</v>
      </c>
      <c r="AO41" s="173">
        <f t="shared" si="36"/>
        <v>0.51558731884922715</v>
      </c>
      <c r="AP41" s="173">
        <f t="shared" si="36"/>
        <v>0.48957747667558887</v>
      </c>
      <c r="AQ41" s="157">
        <f t="shared" si="28"/>
        <v>0.54520785498057001</v>
      </c>
      <c r="AR41" s="157">
        <f t="shared" si="29"/>
        <v>0.54123790693697083</v>
      </c>
      <c r="AS41" s="157">
        <f t="shared" si="30"/>
        <v>0.80085690343494986</v>
      </c>
      <c r="AT41" s="157">
        <f t="shared" si="31"/>
        <v>0.5627096486299028</v>
      </c>
      <c r="AU41" s="157">
        <f t="shared" si="32"/>
        <v>0.61386502364374718</v>
      </c>
      <c r="AV41" s="157">
        <f t="shared" si="33"/>
        <v>0.51967389680676856</v>
      </c>
      <c r="AW41" s="157">
        <f t="shared" si="34"/>
        <v>0.66987922055646076</v>
      </c>
      <c r="AX41" s="157">
        <f t="shared" si="35"/>
        <v>0.6466217342084658</v>
      </c>
      <c r="AY41" s="173">
        <f>IF(AH41="","",(AH41/P41)*10)</f>
        <v>0.69811424075829054</v>
      </c>
      <c r="AZ41" s="61">
        <f t="shared" si="24"/>
        <v>7.9633120610857713E-2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652011.13999999966</v>
      </c>
      <c r="O42" s="154">
        <f t="shared" si="39"/>
        <v>777443.08999999973</v>
      </c>
      <c r="P42" s="119">
        <f>IF(P31="","",SUM(P29:P31))</f>
        <v>479811.2100000002</v>
      </c>
      <c r="Q42" s="61">
        <f t="shared" si="25"/>
        <v>-0.3828342985208083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50488.036</v>
      </c>
      <c r="AH42" s="119">
        <f>IF(AH31="","",SUM(AH29:AH31))</f>
        <v>33066.863000000019</v>
      </c>
      <c r="AI42" s="61">
        <f t="shared" si="26"/>
        <v>-0.34505547017119026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0.65169923323702761</v>
      </c>
      <c r="AX42" s="156">
        <f t="shared" si="23"/>
        <v>0.6494113414783842</v>
      </c>
      <c r="AY42" s="156">
        <f>IF(AH42="","",(AH42/P42)*10)</f>
        <v>0.68916403599657461</v>
      </c>
      <c r="AZ42" s="61">
        <f t="shared" si="24"/>
        <v>6.1213428191280811E-2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861851.96000000089</v>
      </c>
      <c r="P43" s="119" t="str">
        <f>IF(P34="","",SUM(P32:P34))</f>
        <v/>
      </c>
      <c r="Q43" s="52" t="str">
        <f t="shared" si="25"/>
        <v/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49875.743999999999</v>
      </c>
      <c r="AG43" s="154">
        <f t="shared" si="42"/>
        <v>54134.132999999987</v>
      </c>
      <c r="AH43" s="119" t="str">
        <f>IF(AH34="","",SUM(AH32:AH34))</f>
        <v/>
      </c>
      <c r="AI43" s="52" t="str">
        <f t="shared" si="26"/>
        <v/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0.62811405569002754</v>
      </c>
      <c r="AY43" s="303" t="str">
        <f t="shared" ref="AY43:AY45" si="43">IF(AH43="","",(AH43/P43)*10)</f>
        <v/>
      </c>
      <c r="AZ43" s="52" t="str">
        <f t="shared" si="24"/>
        <v/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744408.07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50029.925000000017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0.67207660712222017</v>
      </c>
      <c r="AY44" s="303" t="str">
        <f t="shared" si="43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554199.94999999972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41170.263000000006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0.74287742176808247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38" t="s">
        <v>15</v>
      </c>
      <c r="B48" s="340" t="s">
        <v>71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43" t="str">
        <f>Q26</f>
        <v>D       2024/2023</v>
      </c>
      <c r="S48" s="341" t="s">
        <v>3</v>
      </c>
      <c r="T48" s="333" t="s">
        <v>71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43" t="str">
        <f>Q48</f>
        <v>D       2024/2023</v>
      </c>
      <c r="AK48" s="333" t="s">
        <v>71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43" t="str">
        <f>AI48</f>
        <v>D       2024/2023</v>
      </c>
      <c r="BB48" s="105"/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4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4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4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115.21899999999997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7.1796485543369828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405.61700000000002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11.312703946450993</v>
      </c>
      <c r="AX52" s="157">
        <f t="shared" si="55"/>
        <v>8.0713418176057452</v>
      </c>
      <c r="AY52" s="303">
        <f>IF(AH52="","",(AH52/P52)*10)</f>
        <v>14.716136869811695</v>
      </c>
      <c r="AZ52" s="52">
        <f t="shared" si="56"/>
        <v>0.82325779311091529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58"/>
        <v>0.19395794806446093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22.174017918676775</v>
      </c>
      <c r="AY53" s="303">
        <f t="shared" ref="AY53:AY63" si="59">IF(AH53="","",(AH53/P53)*10)</f>
        <v>19.578263362425929</v>
      </c>
      <c r="AZ53" s="52">
        <f t="shared" si="56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255.97000000000008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9.0146501543149569</v>
      </c>
      <c r="AY54" s="303">
        <f t="shared" si="59"/>
        <v>42.200663349917072</v>
      </c>
      <c r="AZ54" s="52">
        <f t="shared" ref="AZ54" si="60">IF(AY54="","",(AY54-AX54)/AX54)</f>
        <v>3.6813423291548681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/>
      <c r="Q55" s="52" t="str">
        <f t="shared" si="57"/>
        <v/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/>
      <c r="AI55" s="52" t="str">
        <f t="shared" si="58"/>
        <v/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24.42835833991402</v>
      </c>
      <c r="AY55" s="303" t="str">
        <f t="shared" si="59"/>
        <v/>
      </c>
      <c r="AZ55" s="52" t="str">
        <f t="shared" si="56"/>
        <v/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80.470000000000041</v>
      </c>
      <c r="P56" s="119"/>
      <c r="Q56" s="52" t="str">
        <f t="shared" si="57"/>
        <v/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151.76199999999997</v>
      </c>
      <c r="AH56" s="119"/>
      <c r="AI56" s="52" t="str">
        <f t="shared" si="58"/>
        <v/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18.859450726978984</v>
      </c>
      <c r="AY56" s="303" t="str">
        <f t="shared" si="59"/>
        <v/>
      </c>
      <c r="AZ56" s="52" t="str">
        <f t="shared" si="56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/>
      <c r="Q57" s="52" t="str">
        <f t="shared" si="57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58"/>
        <v/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 t="str">
        <f t="shared" si="59"/>
        <v/>
      </c>
      <c r="AZ57" s="52" t="str">
        <f t="shared" si="56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57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58"/>
        <v/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91.88082901554408</v>
      </c>
      <c r="AY58" s="303" t="str">
        <f t="shared" si="59"/>
        <v/>
      </c>
      <c r="AZ58" s="52" t="str">
        <f t="shared" si="56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57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11.364243614931235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jan-abr</v>
      </c>
      <c r="B63" s="167">
        <f>SUM(B51:B54)</f>
        <v>960.53</v>
      </c>
      <c r="C63" s="168">
        <f t="shared" ref="C63:P63" si="64">SUM(C51:C54)</f>
        <v>1225.82</v>
      </c>
      <c r="D63" s="168">
        <f t="shared" si="64"/>
        <v>482.83</v>
      </c>
      <c r="E63" s="168">
        <f t="shared" si="64"/>
        <v>2012.5399999999997</v>
      </c>
      <c r="F63" s="168">
        <f t="shared" si="64"/>
        <v>739.2600000000001</v>
      </c>
      <c r="G63" s="168">
        <f t="shared" si="64"/>
        <v>359.16</v>
      </c>
      <c r="H63" s="168">
        <f t="shared" si="64"/>
        <v>383.66999999999996</v>
      </c>
      <c r="I63" s="168">
        <f t="shared" si="64"/>
        <v>692.43000000000006</v>
      </c>
      <c r="J63" s="168">
        <f t="shared" si="64"/>
        <v>383.62</v>
      </c>
      <c r="K63" s="168">
        <f t="shared" si="64"/>
        <v>593.89999999999986</v>
      </c>
      <c r="L63" s="168">
        <f t="shared" si="64"/>
        <v>678.14</v>
      </c>
      <c r="M63" s="168">
        <f t="shared" si="64"/>
        <v>652.02</v>
      </c>
      <c r="N63" s="168">
        <f t="shared" si="64"/>
        <v>699.94999999999982</v>
      </c>
      <c r="O63" s="168">
        <f t="shared" si="64"/>
        <v>1146.9499999999998</v>
      </c>
      <c r="P63" s="169">
        <f t="shared" si="64"/>
        <v>428.42000000000013</v>
      </c>
      <c r="Q63" s="61">
        <f t="shared" si="57"/>
        <v>-0.62647020358341676</v>
      </c>
      <c r="S63" s="109"/>
      <c r="T63" s="167">
        <f>SUM(T51:T54)</f>
        <v>262.35500000000002</v>
      </c>
      <c r="U63" s="168">
        <f t="shared" ref="U63:AH63" si="65">SUM(U51:U54)</f>
        <v>484.44399999999996</v>
      </c>
      <c r="V63" s="168">
        <f t="shared" si="65"/>
        <v>242.53599999999997</v>
      </c>
      <c r="W63" s="168">
        <f t="shared" si="65"/>
        <v>387.70000000000005</v>
      </c>
      <c r="X63" s="168">
        <f t="shared" si="65"/>
        <v>349.36299999999994</v>
      </c>
      <c r="Y63" s="168">
        <f t="shared" si="65"/>
        <v>204.33599999999998</v>
      </c>
      <c r="Z63" s="168">
        <f t="shared" si="65"/>
        <v>310.00700000000001</v>
      </c>
      <c r="AA63" s="168">
        <f t="shared" si="65"/>
        <v>448.08900000000006</v>
      </c>
      <c r="AB63" s="168">
        <f t="shared" si="65"/>
        <v>332.07400000000001</v>
      </c>
      <c r="AC63" s="168">
        <f t="shared" si="65"/>
        <v>547.83199999999988</v>
      </c>
      <c r="AD63" s="168">
        <f t="shared" si="65"/>
        <v>1062.4590000000001</v>
      </c>
      <c r="AE63" s="168">
        <f t="shared" si="65"/>
        <v>580.31400000000008</v>
      </c>
      <c r="AF63" s="168">
        <f t="shared" si="65"/>
        <v>796.0630000000001</v>
      </c>
      <c r="AG63" s="168">
        <f t="shared" si="65"/>
        <v>1127.1769999999997</v>
      </c>
      <c r="AH63" s="169">
        <f t="shared" si="65"/>
        <v>714.12399999999991</v>
      </c>
      <c r="AI63" s="61">
        <f t="shared" si="58"/>
        <v>-0.36644910249233253</v>
      </c>
      <c r="AK63" s="172">
        <f t="shared" si="53"/>
        <v>2.7313566468512178</v>
      </c>
      <c r="AL63" s="173">
        <f t="shared" si="53"/>
        <v>3.9519994779005074</v>
      </c>
      <c r="AM63" s="173">
        <f t="shared" si="61"/>
        <v>5.0232172814448148</v>
      </c>
      <c r="AN63" s="173">
        <f t="shared" si="61"/>
        <v>1.9264213382094273</v>
      </c>
      <c r="AO63" s="173">
        <f t="shared" si="61"/>
        <v>4.7258474690907111</v>
      </c>
      <c r="AP63" s="173">
        <f t="shared" si="61"/>
        <v>5.6892749749415295</v>
      </c>
      <c r="AQ63" s="173">
        <f t="shared" si="61"/>
        <v>8.0800427450673755</v>
      </c>
      <c r="AR63" s="173">
        <f t="shared" si="61"/>
        <v>6.4712534118972318</v>
      </c>
      <c r="AS63" s="173">
        <f t="shared" si="61"/>
        <v>8.6563265731713681</v>
      </c>
      <c r="AT63" s="173">
        <f t="shared" si="61"/>
        <v>9.2243138575517776</v>
      </c>
      <c r="AU63" s="173">
        <f t="shared" si="61"/>
        <v>15.667251599964612</v>
      </c>
      <c r="AV63" s="173">
        <f t="shared" si="61"/>
        <v>8.9002484586362396</v>
      </c>
      <c r="AW63" s="173">
        <f t="shared" si="62"/>
        <v>11.37314093863848</v>
      </c>
      <c r="AX63" s="173">
        <f t="shared" si="63"/>
        <v>9.8276036444483186</v>
      </c>
      <c r="AY63" s="173">
        <f t="shared" si="59"/>
        <v>16.668782969982722</v>
      </c>
      <c r="AZ63" s="61">
        <f t="shared" si="56"/>
        <v>0.69611876638910164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618.80999999999983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632.375</v>
      </c>
      <c r="AG64" s="154">
        <f t="shared" si="67"/>
        <v>896.42899999999975</v>
      </c>
      <c r="AH64" s="154">
        <f>IF(P64="","",SUM(AH51:AH53))</f>
        <v>637.7829999999999</v>
      </c>
      <c r="AI64" s="61">
        <f t="shared" si="58"/>
        <v>-0.28852926444816035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10.219211066401645</v>
      </c>
      <c r="AX64" s="156">
        <f t="shared" ref="AX64:AX66" si="69">(AG64/O64)*10</f>
        <v>10.061157377269971</v>
      </c>
      <c r="AY64" s="156">
        <f>IF(AH64="","",(AH64/P64)*10)</f>
        <v>15.54317256842053</v>
      </c>
      <c r="AZ64" s="61">
        <f t="shared" si="56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450.41000000000008</v>
      </c>
      <c r="P65" s="154" t="str">
        <f>IF(P56="","",SUM(P54:P56))</f>
        <v/>
      </c>
      <c r="Q65" s="52" t="str">
        <f t="shared" si="57"/>
        <v/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660.92</v>
      </c>
      <c r="AH65" s="154" t="str">
        <f>IF(AH56="","",SUM(AH54:AH56))</f>
        <v/>
      </c>
      <c r="AI65" s="52" t="str">
        <f t="shared" si="58"/>
        <v/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14.673741702004836</v>
      </c>
      <c r="AY65" s="157" t="str">
        <f>IF(AH65="","",(AH65/P65)*10)</f>
        <v/>
      </c>
      <c r="AZ65" s="52" t="str">
        <f t="shared" si="56"/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 t="str">
        <f>IF(P59="","",SUM(P57:P59))</f>
        <v/>
      </c>
      <c r="Q66" s="52" t="str">
        <f t="shared" si="57"/>
        <v/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J21" sqref="J21"/>
    </sheetView>
  </sheetViews>
  <sheetFormatPr defaultRowHeight="15" x14ac:dyDescent="0.25"/>
  <cols>
    <col min="1" max="1" width="3.140625" customWidth="1"/>
    <col min="2" max="2" width="28.7109375" customWidth="1"/>
    <col min="4" max="4" width="11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14"/>
      <c r="C4" s="357" t="s">
        <v>1</v>
      </c>
      <c r="D4" s="355"/>
      <c r="E4" s="350" t="s">
        <v>104</v>
      </c>
      <c r="F4" s="350"/>
      <c r="G4" s="130" t="s">
        <v>0</v>
      </c>
      <c r="I4" s="351">
        <v>1000</v>
      </c>
      <c r="J4" s="350"/>
      <c r="K4" s="360" t="s">
        <v>104</v>
      </c>
      <c r="L4" s="361"/>
      <c r="M4" s="130" t="s">
        <v>0</v>
      </c>
      <c r="O4" s="349" t="s">
        <v>22</v>
      </c>
      <c r="P4" s="350"/>
      <c r="Q4" s="130" t="s">
        <v>0</v>
      </c>
    </row>
    <row r="5" spans="1:20" x14ac:dyDescent="0.25">
      <c r="A5" s="356"/>
      <c r="B5" s="315"/>
      <c r="C5" s="358" t="s">
        <v>163</v>
      </c>
      <c r="D5" s="348"/>
      <c r="E5" s="352" t="str">
        <f>C5</f>
        <v>jan-abr</v>
      </c>
      <c r="F5" s="352"/>
      <c r="G5" s="131" t="s">
        <v>149</v>
      </c>
      <c r="I5" s="347" t="str">
        <f>C5</f>
        <v>jan-abr</v>
      </c>
      <c r="J5" s="352"/>
      <c r="K5" s="353" t="str">
        <f>C5</f>
        <v>jan-abr</v>
      </c>
      <c r="L5" s="354"/>
      <c r="M5" s="131" t="str">
        <f>G5</f>
        <v>2024 /2023</v>
      </c>
      <c r="O5" s="347" t="str">
        <f>C5</f>
        <v>jan-abr</v>
      </c>
      <c r="P5" s="348"/>
      <c r="Q5" s="131" t="str">
        <f>G5</f>
        <v>2024 /2023</v>
      </c>
    </row>
    <row r="6" spans="1:20" ht="19.5" customHeight="1" x14ac:dyDescent="0.25">
      <c r="A6" s="356"/>
      <c r="B6" s="315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463276.12000000011</v>
      </c>
      <c r="D7" s="210">
        <f>D8+D9</f>
        <v>517123.01000000047</v>
      </c>
      <c r="E7" s="216">
        <f t="shared" ref="E7" si="0">C7/$C$20</f>
        <v>0.46287698580391112</v>
      </c>
      <c r="F7" s="217">
        <f t="shared" ref="F7" si="1">D7/$D$20</f>
        <v>0.49215038411051809</v>
      </c>
      <c r="G7" s="53">
        <f>(D7-C7)/C7</f>
        <v>0.11623066174876519</v>
      </c>
      <c r="I7" s="224">
        <f>I8+I9</f>
        <v>138723.28899999999</v>
      </c>
      <c r="J7" s="225">
        <f>J8+J9</f>
        <v>149829.65699999995</v>
      </c>
      <c r="K7" s="229">
        <f t="shared" ref="K7" si="2">I7/$I$20</f>
        <v>0.49409050670804028</v>
      </c>
      <c r="L7" s="230">
        <f t="shared" ref="L7" si="3">J7/$J$20</f>
        <v>0.50842268770262566</v>
      </c>
      <c r="M7" s="53">
        <f>(J7-I7)/I7</f>
        <v>8.0061308234985404E-2</v>
      </c>
      <c r="O7" s="63">
        <f t="shared" ref="O7" si="4">(I7/C7)*10</f>
        <v>2.9943975743882496</v>
      </c>
      <c r="P7" s="237">
        <f t="shared" ref="P7" si="5">(J7/D7)*10</f>
        <v>2.8973697573426449</v>
      </c>
      <c r="Q7" s="53">
        <f>(P7-O7)/O7</f>
        <v>-3.2403117700703893E-2</v>
      </c>
    </row>
    <row r="8" spans="1:20" ht="20.100000000000001" customHeight="1" x14ac:dyDescent="0.25">
      <c r="A8" s="8" t="s">
        <v>4</v>
      </c>
      <c r="C8" s="19">
        <v>226774.44000000006</v>
      </c>
      <c r="D8" s="140">
        <v>266669.69000000053</v>
      </c>
      <c r="E8" s="214">
        <f t="shared" ref="E8:E19" si="6">C8/$C$20</f>
        <v>0.22657906313964532</v>
      </c>
      <c r="F8" s="215">
        <f t="shared" ref="F8:F19" si="7">D8/$D$20</f>
        <v>0.25379182095210367</v>
      </c>
      <c r="G8" s="52">
        <f>(D8-C8)/C8</f>
        <v>0.17592480881002487</v>
      </c>
      <c r="I8" s="19">
        <v>77755.425000000061</v>
      </c>
      <c r="J8" s="140">
        <v>85609.761999999959</v>
      </c>
      <c r="K8" s="227">
        <f t="shared" ref="K8:K19" si="8">I8/$I$20</f>
        <v>0.27694136733990682</v>
      </c>
      <c r="L8" s="228">
        <f t="shared" ref="L8:L19" si="9">J8/$J$20</f>
        <v>0.29050286946610382</v>
      </c>
      <c r="M8" s="52">
        <f>(J8-I8)/I8</f>
        <v>0.10101336337625177</v>
      </c>
      <c r="O8" s="27">
        <f t="shared" ref="O8:O20" si="10">(I8/C8)*10</f>
        <v>3.4287561243674567</v>
      </c>
      <c r="P8" s="143">
        <f t="shared" ref="P8:P20" si="11">(J8/D8)*10</f>
        <v>3.2103296778872692</v>
      </c>
      <c r="Q8" s="52">
        <f>(P8-O8)/O8</f>
        <v>-6.3704281832083695E-2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236501.68000000002</v>
      </c>
      <c r="D9" s="140">
        <v>250453.31999999995</v>
      </c>
      <c r="E9" s="214">
        <f t="shared" si="6"/>
        <v>0.23629792266426577</v>
      </c>
      <c r="F9" s="215">
        <f t="shared" si="7"/>
        <v>0.23835856315841439</v>
      </c>
      <c r="G9" s="52">
        <f>(D9-C9)/C9</f>
        <v>5.8991716253347232E-2</v>
      </c>
      <c r="I9" s="19">
        <v>60967.863999999943</v>
      </c>
      <c r="J9" s="140">
        <v>64219.89499999999</v>
      </c>
      <c r="K9" s="227">
        <f t="shared" si="8"/>
        <v>0.21714913936813351</v>
      </c>
      <c r="L9" s="228">
        <f t="shared" si="9"/>
        <v>0.21791981823652187</v>
      </c>
      <c r="M9" s="52">
        <f>(J9-I9)/I9</f>
        <v>5.3340084212234323E-2</v>
      </c>
      <c r="O9" s="27">
        <f t="shared" si="10"/>
        <v>2.5779040554807024</v>
      </c>
      <c r="P9" s="143">
        <f t="shared" si="11"/>
        <v>2.5641462848246532</v>
      </c>
      <c r="Q9" s="52">
        <f t="shared" ref="Q9:Q20" si="12">(P9-O9)/O9</f>
        <v>-5.3368047685094329E-3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353004.37000000029</v>
      </c>
      <c r="D10" s="210">
        <f>D11+D12</f>
        <v>345597.72000000003</v>
      </c>
      <c r="E10" s="216">
        <f t="shared" si="6"/>
        <v>0.35270024010995576</v>
      </c>
      <c r="F10" s="217">
        <f t="shared" si="7"/>
        <v>0.32890830103599361</v>
      </c>
      <c r="G10" s="53">
        <f>(D10-C10)/C10</f>
        <v>-2.0981751585682211E-2</v>
      </c>
      <c r="I10" s="224">
        <f>I11+I12</f>
        <v>46922.75299999999</v>
      </c>
      <c r="J10" s="225">
        <f>J11+J12</f>
        <v>47977.772000000019</v>
      </c>
      <c r="K10" s="229">
        <f t="shared" si="8"/>
        <v>0.16712469098037469</v>
      </c>
      <c r="L10" s="230">
        <f t="shared" si="9"/>
        <v>0.16280480299186562</v>
      </c>
      <c r="M10" s="53">
        <f>(J10-I10)/I10</f>
        <v>2.2484166689879206E-2</v>
      </c>
      <c r="O10" s="63">
        <f t="shared" si="10"/>
        <v>1.329240003459446</v>
      </c>
      <c r="P10" s="237">
        <f t="shared" si="11"/>
        <v>1.3882548762185127</v>
      </c>
      <c r="Q10" s="53">
        <f t="shared" si="12"/>
        <v>4.4397454639851418E-2</v>
      </c>
      <c r="T10" s="2"/>
    </row>
    <row r="11" spans="1:20" ht="20.100000000000001" customHeight="1" x14ac:dyDescent="0.25">
      <c r="A11" s="8"/>
      <c r="B11" t="s">
        <v>6</v>
      </c>
      <c r="C11" s="19">
        <v>341093.27000000031</v>
      </c>
      <c r="D11" s="140">
        <v>337460.18000000005</v>
      </c>
      <c r="E11" s="214">
        <f t="shared" si="6"/>
        <v>0.34079940208357756</v>
      </c>
      <c r="F11" s="215">
        <f t="shared" si="7"/>
        <v>0.32116373473499937</v>
      </c>
      <c r="G11" s="52">
        <f t="shared" ref="G11:G19" si="13">(D11-C11)/C11</f>
        <v>-1.0651309537711651E-2</v>
      </c>
      <c r="I11" s="19">
        <v>44369.840999999993</v>
      </c>
      <c r="J11" s="140">
        <v>46125.114000000016</v>
      </c>
      <c r="K11" s="227">
        <f t="shared" si="8"/>
        <v>0.15803198857435666</v>
      </c>
      <c r="L11" s="228">
        <f t="shared" si="9"/>
        <v>0.15651810796356574</v>
      </c>
      <c r="M11" s="52">
        <f t="shared" ref="M11:M19" si="14">(J11-I11)/I11</f>
        <v>3.956004710496986E-2</v>
      </c>
      <c r="O11" s="27">
        <f t="shared" si="10"/>
        <v>1.3008125607403498</v>
      </c>
      <c r="P11" s="143">
        <f t="shared" si="11"/>
        <v>1.3668313102897063</v>
      </c>
      <c r="Q11" s="52">
        <f t="shared" si="12"/>
        <v>5.0751931171222939E-2</v>
      </c>
    </row>
    <row r="12" spans="1:20" ht="20.100000000000001" customHeight="1" x14ac:dyDescent="0.25">
      <c r="A12" s="8"/>
      <c r="B12" t="s">
        <v>39</v>
      </c>
      <c r="C12" s="19">
        <v>11911.100000000004</v>
      </c>
      <c r="D12" s="140">
        <v>8137.5399999999927</v>
      </c>
      <c r="E12" s="218">
        <f t="shared" si="6"/>
        <v>1.1900838026378235E-2</v>
      </c>
      <c r="F12" s="219">
        <f t="shared" si="7"/>
        <v>7.7445663009942213E-3</v>
      </c>
      <c r="G12" s="52">
        <f t="shared" si="13"/>
        <v>-0.31681037015892821</v>
      </c>
      <c r="I12" s="19">
        <v>2552.9119999999998</v>
      </c>
      <c r="J12" s="140">
        <v>1852.6580000000001</v>
      </c>
      <c r="K12" s="231">
        <f t="shared" si="8"/>
        <v>9.092702406018045E-3</v>
      </c>
      <c r="L12" s="232">
        <f t="shared" si="9"/>
        <v>6.2866950282998478E-3</v>
      </c>
      <c r="M12" s="52">
        <f t="shared" si="14"/>
        <v>-0.27429617628809755</v>
      </c>
      <c r="O12" s="27">
        <f t="shared" si="10"/>
        <v>2.1433049844262904</v>
      </c>
      <c r="P12" s="143">
        <f t="shared" si="11"/>
        <v>2.2766806676219127</v>
      </c>
      <c r="Q12" s="52">
        <f t="shared" si="12"/>
        <v>6.2228980086715791E-2</v>
      </c>
    </row>
    <row r="13" spans="1:20" ht="20.100000000000001" customHeight="1" x14ac:dyDescent="0.25">
      <c r="A13" s="23" t="s">
        <v>130</v>
      </c>
      <c r="B13" s="15"/>
      <c r="C13" s="78">
        <f>SUM(C14:C16)</f>
        <v>168676.11999999991</v>
      </c>
      <c r="D13" s="210">
        <f>SUM(D14:D16)</f>
        <v>173057.34000000008</v>
      </c>
      <c r="E13" s="216">
        <f t="shared" si="6"/>
        <v>0.16853079757855585</v>
      </c>
      <c r="F13" s="217">
        <f t="shared" si="7"/>
        <v>0.16470014814104769</v>
      </c>
      <c r="G13" s="53">
        <f t="shared" si="13"/>
        <v>2.5974156863462227E-2</v>
      </c>
      <c r="I13" s="224">
        <f>SUM(I14:I16)</f>
        <v>88897.444000000018</v>
      </c>
      <c r="J13" s="225">
        <f>SUM(J14:J16)</f>
        <v>91211.275000000009</v>
      </c>
      <c r="K13" s="229">
        <f t="shared" si="8"/>
        <v>0.31662587780058793</v>
      </c>
      <c r="L13" s="230">
        <f t="shared" si="9"/>
        <v>0.30951069709972928</v>
      </c>
      <c r="M13" s="53">
        <f t="shared" si="14"/>
        <v>2.6028093676124034E-2</v>
      </c>
      <c r="O13" s="63">
        <f t="shared" si="10"/>
        <v>5.2703040596380841</v>
      </c>
      <c r="P13" s="237">
        <f t="shared" si="11"/>
        <v>5.2705811264636315</v>
      </c>
      <c r="Q13" s="53">
        <f t="shared" si="12"/>
        <v>5.2571317026901688E-5</v>
      </c>
    </row>
    <row r="14" spans="1:20" ht="20.100000000000001" customHeight="1" x14ac:dyDescent="0.25">
      <c r="A14" s="8"/>
      <c r="B14" s="3" t="s">
        <v>7</v>
      </c>
      <c r="C14" s="31">
        <v>157705.11999999991</v>
      </c>
      <c r="D14" s="141">
        <v>161256.11000000007</v>
      </c>
      <c r="E14" s="214">
        <f t="shared" si="6"/>
        <v>0.15756924961175214</v>
      </c>
      <c r="F14" s="215">
        <f t="shared" si="7"/>
        <v>0.15346881678436222</v>
      </c>
      <c r="G14" s="52">
        <f t="shared" si="13"/>
        <v>2.2516643720889767E-2</v>
      </c>
      <c r="I14" s="31">
        <v>82871.486000000019</v>
      </c>
      <c r="J14" s="141">
        <v>84885.321000000011</v>
      </c>
      <c r="K14" s="227">
        <f t="shared" si="8"/>
        <v>0.29516323325774291</v>
      </c>
      <c r="L14" s="228">
        <f t="shared" si="9"/>
        <v>0.2880445961998041</v>
      </c>
      <c r="M14" s="52">
        <f t="shared" si="14"/>
        <v>2.4300698553902985E-2</v>
      </c>
      <c r="O14" s="27">
        <f t="shared" si="10"/>
        <v>5.2548380166731468</v>
      </c>
      <c r="P14" s="143">
        <f t="shared" si="11"/>
        <v>5.2640064925291803</v>
      </c>
      <c r="Q14" s="52">
        <f t="shared" si="12"/>
        <v>1.7447685022721443E-3</v>
      </c>
      <c r="S14" s="119"/>
    </row>
    <row r="15" spans="1:20" ht="20.100000000000001" customHeight="1" x14ac:dyDescent="0.25">
      <c r="A15" s="8"/>
      <c r="B15" s="3" t="s">
        <v>8</v>
      </c>
      <c r="C15" s="31">
        <v>6359.1700000000028</v>
      </c>
      <c r="D15" s="141">
        <v>7683.5100000000029</v>
      </c>
      <c r="E15" s="214">
        <f t="shared" si="6"/>
        <v>6.3536912755500071E-3</v>
      </c>
      <c r="F15" s="215">
        <f t="shared" si="7"/>
        <v>7.3124620732251009E-3</v>
      </c>
      <c r="G15" s="52">
        <f t="shared" si="13"/>
        <v>0.20825673790761995</v>
      </c>
      <c r="I15" s="31">
        <v>4893.7950000000001</v>
      </c>
      <c r="J15" s="141">
        <v>5157.3439999999982</v>
      </c>
      <c r="K15" s="227">
        <f t="shared" si="8"/>
        <v>1.7430221476909143E-2</v>
      </c>
      <c r="L15" s="228">
        <f t="shared" si="9"/>
        <v>1.7500612030947986E-2</v>
      </c>
      <c r="M15" s="52">
        <f t="shared" si="14"/>
        <v>5.3853706581497213E-2</v>
      </c>
      <c r="O15" s="27">
        <f t="shared" si="10"/>
        <v>7.6956505330098075</v>
      </c>
      <c r="P15" s="143">
        <f t="shared" si="11"/>
        <v>6.7122239705551188</v>
      </c>
      <c r="Q15" s="52">
        <f t="shared" si="12"/>
        <v>-0.12778991954434107</v>
      </c>
    </row>
    <row r="16" spans="1:20" ht="20.100000000000001" customHeight="1" x14ac:dyDescent="0.25">
      <c r="A16" s="32"/>
      <c r="B16" s="33" t="s">
        <v>9</v>
      </c>
      <c r="C16" s="211">
        <v>4611.8300000000008</v>
      </c>
      <c r="D16" s="212">
        <v>4117.7199999999993</v>
      </c>
      <c r="E16" s="218">
        <f t="shared" si="6"/>
        <v>4.6078566912536988E-3</v>
      </c>
      <c r="F16" s="219">
        <f t="shared" si="7"/>
        <v>3.9188692834603517E-3</v>
      </c>
      <c r="G16" s="52">
        <f t="shared" si="13"/>
        <v>-0.10713968207848108</v>
      </c>
      <c r="I16" s="211">
        <v>1132.1630000000002</v>
      </c>
      <c r="J16" s="212">
        <v>1168.609999999999</v>
      </c>
      <c r="K16" s="231">
        <f t="shared" si="8"/>
        <v>4.0324230659359236E-3</v>
      </c>
      <c r="L16" s="232">
        <f t="shared" si="9"/>
        <v>3.9654888689771555E-3</v>
      </c>
      <c r="M16" s="52">
        <f t="shared" si="14"/>
        <v>3.2192360993954706E-2</v>
      </c>
      <c r="O16" s="27">
        <f t="shared" si="10"/>
        <v>2.4549105235882505</v>
      </c>
      <c r="P16" s="143">
        <f t="shared" si="11"/>
        <v>2.8380025839542249</v>
      </c>
      <c r="Q16" s="52">
        <f t="shared" si="12"/>
        <v>0.15605133331133517</v>
      </c>
    </row>
    <row r="17" spans="1:17" ht="20.100000000000001" customHeight="1" x14ac:dyDescent="0.25">
      <c r="A17" s="8" t="s">
        <v>131</v>
      </c>
      <c r="B17" s="3"/>
      <c r="C17" s="19">
        <v>987.98999999999967</v>
      </c>
      <c r="D17" s="140">
        <v>1106.7600000000004</v>
      </c>
      <c r="E17" s="214">
        <f t="shared" si="6"/>
        <v>9.8713880008407498E-4</v>
      </c>
      <c r="F17" s="215">
        <f t="shared" si="7"/>
        <v>1.0533129421530802E-3</v>
      </c>
      <c r="G17" s="54">
        <f t="shared" si="13"/>
        <v>0.12021376734582416</v>
      </c>
      <c r="I17" s="31">
        <v>786.24600000000009</v>
      </c>
      <c r="J17" s="141">
        <v>678.49699999999984</v>
      </c>
      <c r="K17" s="227">
        <f t="shared" si="8"/>
        <v>2.8003710648553748E-3</v>
      </c>
      <c r="L17" s="228">
        <f t="shared" si="9"/>
        <v>2.3023697393778886E-3</v>
      </c>
      <c r="M17" s="54">
        <f t="shared" si="14"/>
        <v>-0.13704235061291281</v>
      </c>
      <c r="O17" s="238">
        <f t="shared" si="10"/>
        <v>7.9580360125102514</v>
      </c>
      <c r="P17" s="239">
        <f t="shared" si="11"/>
        <v>6.1304799595214821</v>
      </c>
      <c r="Q17" s="54">
        <f t="shared" si="12"/>
        <v>-0.2296491307799815</v>
      </c>
    </row>
    <row r="18" spans="1:17" ht="20.100000000000001" customHeight="1" x14ac:dyDescent="0.25">
      <c r="A18" s="8" t="s">
        <v>10</v>
      </c>
      <c r="C18" s="19">
        <v>6667.7000000000007</v>
      </c>
      <c r="D18" s="140">
        <v>6140.3400000000038</v>
      </c>
      <c r="E18" s="214">
        <f t="shared" si="6"/>
        <v>6.6619554624243052E-3</v>
      </c>
      <c r="F18" s="215">
        <f t="shared" si="7"/>
        <v>5.84381400775258E-3</v>
      </c>
      <c r="G18" s="52">
        <f t="shared" si="13"/>
        <v>-7.909174078017861E-2</v>
      </c>
      <c r="I18" s="19">
        <v>3471.2470000000017</v>
      </c>
      <c r="J18" s="140">
        <v>3266.1960000000022</v>
      </c>
      <c r="K18" s="227">
        <f t="shared" si="8"/>
        <v>1.2363534641532076E-2</v>
      </c>
      <c r="L18" s="228">
        <f t="shared" si="9"/>
        <v>1.1083307418127287E-2</v>
      </c>
      <c r="M18" s="52">
        <f t="shared" si="14"/>
        <v>-5.907127899570367E-2</v>
      </c>
      <c r="O18" s="27">
        <f t="shared" si="10"/>
        <v>5.2060635601481788</v>
      </c>
      <c r="P18" s="143">
        <f t="shared" si="11"/>
        <v>5.3192429083731518</v>
      </c>
      <c r="Q18" s="52">
        <f t="shared" si="12"/>
        <v>2.1739909034409022E-2</v>
      </c>
    </row>
    <row r="19" spans="1:17" ht="20.100000000000001" customHeight="1" thickBot="1" x14ac:dyDescent="0.3">
      <c r="A19" s="8" t="s">
        <v>11</v>
      </c>
      <c r="B19" s="10"/>
      <c r="C19" s="21">
        <v>8249.99</v>
      </c>
      <c r="D19" s="142">
        <v>7716.690000000006</v>
      </c>
      <c r="E19" s="220">
        <f t="shared" si="6"/>
        <v>8.2428822450688975E-3</v>
      </c>
      <c r="F19" s="221">
        <f t="shared" si="7"/>
        <v>7.344039762535017E-3</v>
      </c>
      <c r="G19" s="55">
        <f t="shared" si="13"/>
        <v>-6.4642502596972101E-2</v>
      </c>
      <c r="I19" s="21">
        <v>1963.9560000000001</v>
      </c>
      <c r="J19" s="142">
        <v>1731.6679999999997</v>
      </c>
      <c r="K19" s="233">
        <f t="shared" si="8"/>
        <v>6.9950188046096285E-3</v>
      </c>
      <c r="L19" s="234">
        <f t="shared" si="9"/>
        <v>5.8761350482743916E-3</v>
      </c>
      <c r="M19" s="55">
        <f t="shared" si="14"/>
        <v>-0.11827556218163771</v>
      </c>
      <c r="O19" s="240">
        <f t="shared" si="10"/>
        <v>2.3805556127946828</v>
      </c>
      <c r="P19" s="241">
        <f t="shared" si="11"/>
        <v>2.2440554175430116</v>
      </c>
      <c r="Q19" s="55">
        <f t="shared" si="12"/>
        <v>-5.7339637233437712E-2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1000862.2900000003</v>
      </c>
      <c r="D20" s="145">
        <f>D8+D9+D10+D13+D17+D18+D19</f>
        <v>1050741.8600000006</v>
      </c>
      <c r="E20" s="222">
        <f>E8+E9+E10+E13+E17+E18+E19</f>
        <v>1</v>
      </c>
      <c r="F20" s="223">
        <f>F8+F9+F10+F13+F17+F18+F19</f>
        <v>1</v>
      </c>
      <c r="G20" s="55">
        <f>(D20-C20)/C20</f>
        <v>4.9836596401289415E-2</v>
      </c>
      <c r="H20" s="1"/>
      <c r="I20" s="213">
        <f>I8+I9+I10+I13+I17+I18+I19</f>
        <v>280764.935</v>
      </c>
      <c r="J20" s="226">
        <f>J8+J9+J10+J13+J17+J18+J19</f>
        <v>294695.06499999994</v>
      </c>
      <c r="K20" s="235">
        <f>K8+K9+K10+K13+K17+K18+K19</f>
        <v>1.0000000000000002</v>
      </c>
      <c r="L20" s="236">
        <f>L8+L9+L10+L13+L17+L18+L19</f>
        <v>1</v>
      </c>
      <c r="M20" s="55">
        <f>(J20-I20)/I20</f>
        <v>4.9614920752122933E-2</v>
      </c>
      <c r="N20" s="1"/>
      <c r="O20" s="24">
        <f t="shared" si="10"/>
        <v>2.8052304278543652</v>
      </c>
      <c r="P20" s="242">
        <f t="shared" si="11"/>
        <v>2.804638096363647</v>
      </c>
      <c r="Q20" s="55">
        <f t="shared" si="12"/>
        <v>-2.111525259517417E-4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14"/>
      <c r="C24" s="357" t="s">
        <v>1</v>
      </c>
      <c r="D24" s="355"/>
      <c r="E24" s="350" t="s">
        <v>105</v>
      </c>
      <c r="F24" s="350"/>
      <c r="G24" s="130" t="s">
        <v>0</v>
      </c>
      <c r="I24" s="351">
        <v>1000</v>
      </c>
      <c r="J24" s="355"/>
      <c r="K24" s="350" t="s">
        <v>105</v>
      </c>
      <c r="L24" s="350"/>
      <c r="M24" s="130" t="s">
        <v>0</v>
      </c>
      <c r="O24" s="349" t="s">
        <v>22</v>
      </c>
      <c r="P24" s="350"/>
      <c r="Q24" s="130" t="s">
        <v>0</v>
      </c>
    </row>
    <row r="25" spans="1:17" ht="15" customHeight="1" x14ac:dyDescent="0.25">
      <c r="A25" s="356"/>
      <c r="B25" s="315"/>
      <c r="C25" s="358" t="str">
        <f>C5</f>
        <v>jan-abr</v>
      </c>
      <c r="D25" s="348"/>
      <c r="E25" s="352" t="str">
        <f>C5</f>
        <v>jan-abr</v>
      </c>
      <c r="F25" s="352"/>
      <c r="G25" s="131" t="str">
        <f>G5</f>
        <v>2024 /2023</v>
      </c>
      <c r="I25" s="347" t="str">
        <f>C5</f>
        <v>jan-abr</v>
      </c>
      <c r="J25" s="348"/>
      <c r="K25" s="359" t="str">
        <f>C5</f>
        <v>jan-abr</v>
      </c>
      <c r="L25" s="354"/>
      <c r="M25" s="131" t="str">
        <f>G5</f>
        <v>2024 /2023</v>
      </c>
      <c r="O25" s="347" t="str">
        <f>C5</f>
        <v>jan-abr</v>
      </c>
      <c r="P25" s="348"/>
      <c r="Q25" s="131" t="str">
        <f>G5</f>
        <v>2024 /2023</v>
      </c>
    </row>
    <row r="26" spans="1:17" ht="19.5" customHeight="1" x14ac:dyDescent="0.25">
      <c r="A26" s="356"/>
      <c r="B26" s="315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195127.64999999991</v>
      </c>
      <c r="D27" s="210">
        <f>D28+D29</f>
        <v>193313.93999999994</v>
      </c>
      <c r="E27" s="216">
        <f>C27/$C$40</f>
        <v>0.42251336748097196</v>
      </c>
      <c r="F27" s="217">
        <f>D27/$D$40</f>
        <v>0.4231603636298682</v>
      </c>
      <c r="G27" s="53">
        <f>(D27-C27)/C27</f>
        <v>-9.2949922781315909E-3</v>
      </c>
      <c r="I27" s="78">
        <f>I28+I29</f>
        <v>50599.092000000033</v>
      </c>
      <c r="J27" s="210">
        <f>J28+J29</f>
        <v>48911.547999999995</v>
      </c>
      <c r="K27" s="216">
        <f>I27/$I$40</f>
        <v>0.39962444105872064</v>
      </c>
      <c r="L27" s="217">
        <f>J27/$J$40</f>
        <v>0.37962784764264845</v>
      </c>
      <c r="M27" s="53">
        <f>(J27-I27)/I27</f>
        <v>-3.3351270414102234E-2</v>
      </c>
      <c r="O27" s="63">
        <f t="shared" ref="O27" si="15">(I27/C27)*10</f>
        <v>2.5931277294632542</v>
      </c>
      <c r="P27" s="237">
        <f t="shared" ref="P27" si="16">(J27/D27)*10</f>
        <v>2.5301614565405894</v>
      </c>
      <c r="Q27" s="53">
        <f>(P27-O27)/O27</f>
        <v>-2.4281978942741096E-2</v>
      </c>
    </row>
    <row r="28" spans="1:17" ht="20.100000000000001" customHeight="1" x14ac:dyDescent="0.25">
      <c r="A28" s="8" t="s">
        <v>4</v>
      </c>
      <c r="C28" s="19">
        <v>98450.469999999958</v>
      </c>
      <c r="D28" s="140">
        <v>98497.719999999972</v>
      </c>
      <c r="E28" s="214">
        <f>C28/$C$40</f>
        <v>0.21317655191247581</v>
      </c>
      <c r="F28" s="215">
        <f>D28/$D$40</f>
        <v>0.21560954689513309</v>
      </c>
      <c r="G28" s="52">
        <f>(D28-C28)/C28</f>
        <v>4.7993676414154825E-4</v>
      </c>
      <c r="I28" s="19">
        <v>27225.480000000014</v>
      </c>
      <c r="J28" s="140">
        <v>26527.016999999985</v>
      </c>
      <c r="K28" s="214">
        <f>I28/$I$40</f>
        <v>0.21502297368410042</v>
      </c>
      <c r="L28" s="215">
        <f>J28/$J$40</f>
        <v>0.20588991311601793</v>
      </c>
      <c r="M28" s="52">
        <f>(J28-I28)/I28</f>
        <v>-2.5654754296344031E-2</v>
      </c>
      <c r="O28" s="27">
        <f t="shared" ref="O28:O40" si="17">(I28/C28)*10</f>
        <v>2.7653986822003009</v>
      </c>
      <c r="P28" s="143">
        <f t="shared" ref="P28:P40" si="18">(J28/D28)*10</f>
        <v>2.693160511735702</v>
      </c>
      <c r="Q28" s="52">
        <f>(P28-O28)/O28</f>
        <v>-2.6122154078384932E-2</v>
      </c>
    </row>
    <row r="29" spans="1:17" ht="20.100000000000001" customHeight="1" x14ac:dyDescent="0.25">
      <c r="A29" s="8" t="s">
        <v>5</v>
      </c>
      <c r="C29" s="19">
        <v>96677.179999999949</v>
      </c>
      <c r="D29" s="140">
        <v>94816.219999999972</v>
      </c>
      <c r="E29" s="214">
        <f>C29/$C$40</f>
        <v>0.20933681556849618</v>
      </c>
      <c r="F29" s="215">
        <f>D29/$D$40</f>
        <v>0.20755081673473513</v>
      </c>
      <c r="G29" s="52">
        <f t="shared" ref="G29:G40" si="19">(D29-C29)/C29</f>
        <v>-1.9249216826555948E-2</v>
      </c>
      <c r="I29" s="19">
        <v>23373.612000000016</v>
      </c>
      <c r="J29" s="140">
        <v>22384.53100000001</v>
      </c>
      <c r="K29" s="214">
        <f t="shared" ref="K29:K39" si="20">I29/$I$40</f>
        <v>0.18460146737462019</v>
      </c>
      <c r="L29" s="215">
        <f t="shared" ref="L29:L39" si="21">J29/$J$40</f>
        <v>0.1737379345266305</v>
      </c>
      <c r="M29" s="52">
        <f t="shared" ref="M29:M40" si="22">(J29-I29)/I29</f>
        <v>-4.2316138387169466E-2</v>
      </c>
      <c r="O29" s="27">
        <f t="shared" si="17"/>
        <v>2.4176969166870639</v>
      </c>
      <c r="P29" s="143">
        <f t="shared" si="18"/>
        <v>2.3608335156157896</v>
      </c>
      <c r="Q29" s="52">
        <f t="shared" ref="Q29:Q38" si="23">(P29-O29)/O29</f>
        <v>-2.3519656528823065E-2</v>
      </c>
    </row>
    <row r="30" spans="1:17" ht="20.100000000000001" customHeight="1" x14ac:dyDescent="0.25">
      <c r="A30" s="23" t="s">
        <v>38</v>
      </c>
      <c r="B30" s="15"/>
      <c r="C30" s="78">
        <f>C31+C32</f>
        <v>129757.53999999998</v>
      </c>
      <c r="D30" s="210">
        <f>D31+D32</f>
        <v>122449.32000000002</v>
      </c>
      <c r="E30" s="216">
        <f>C30/$C$40</f>
        <v>0.28096630683271662</v>
      </c>
      <c r="F30" s="217">
        <f>D30/$D$40</f>
        <v>0.26803912215244341</v>
      </c>
      <c r="G30" s="53">
        <f>(D30-C30)/C30</f>
        <v>-5.6322122013101966E-2</v>
      </c>
      <c r="I30" s="78">
        <f>I31+I32</f>
        <v>16964.468000000001</v>
      </c>
      <c r="J30" s="210">
        <f>J31+J32</f>
        <v>17980.968999999997</v>
      </c>
      <c r="K30" s="216">
        <f t="shared" si="20"/>
        <v>0.13398295847598507</v>
      </c>
      <c r="L30" s="217">
        <f t="shared" si="21"/>
        <v>0.13955960993095504</v>
      </c>
      <c r="M30" s="53">
        <f t="shared" si="22"/>
        <v>5.9919415097484725E-2</v>
      </c>
      <c r="O30" s="63">
        <f t="shared" si="17"/>
        <v>1.3073974737807148</v>
      </c>
      <c r="P30" s="237">
        <f t="shared" si="18"/>
        <v>1.4684417193986863</v>
      </c>
      <c r="Q30" s="53">
        <f t="shared" si="23"/>
        <v>0.12317925408886239</v>
      </c>
    </row>
    <row r="31" spans="1:17" ht="20.100000000000001" customHeight="1" x14ac:dyDescent="0.25">
      <c r="A31" s="8"/>
      <c r="B31" t="s">
        <v>6</v>
      </c>
      <c r="C31" s="31">
        <v>124861.99999999999</v>
      </c>
      <c r="D31" s="141">
        <v>118448.04000000002</v>
      </c>
      <c r="E31" s="214">
        <f t="shared" ref="E31:E38" si="24">C31/$C$40</f>
        <v>0.27036590708907293</v>
      </c>
      <c r="F31" s="215">
        <f t="shared" ref="F31:F38" si="25">D31/$D$40</f>
        <v>0.25928039994242114</v>
      </c>
      <c r="G31" s="52">
        <f>(D31-C31)/C31</f>
        <v>-5.1368390703336188E-2</v>
      </c>
      <c r="I31" s="31">
        <v>15971.004000000003</v>
      </c>
      <c r="J31" s="141">
        <v>17096.487999999998</v>
      </c>
      <c r="K31" s="214">
        <f>I31/$I$40</f>
        <v>0.1261367209246875</v>
      </c>
      <c r="L31" s="215">
        <f>J31/$J$40</f>
        <v>0.13269469495605346</v>
      </c>
      <c r="M31" s="52">
        <f>(J31-I31)/I31</f>
        <v>7.0470460091300133E-2</v>
      </c>
      <c r="O31" s="27">
        <f t="shared" si="17"/>
        <v>1.2790924380516095</v>
      </c>
      <c r="P31" s="143">
        <f t="shared" si="18"/>
        <v>1.4433744956860404</v>
      </c>
      <c r="Q31" s="52">
        <f t="shared" si="23"/>
        <v>0.12843642316006115</v>
      </c>
    </row>
    <row r="32" spans="1:17" ht="20.100000000000001" customHeight="1" x14ac:dyDescent="0.25">
      <c r="A32" s="8"/>
      <c r="B32" t="s">
        <v>39</v>
      </c>
      <c r="C32" s="31">
        <v>4895.5400000000009</v>
      </c>
      <c r="D32" s="141">
        <v>4001.2799999999997</v>
      </c>
      <c r="E32" s="218">
        <f t="shared" si="24"/>
        <v>1.0600399743643707E-2</v>
      </c>
      <c r="F32" s="219">
        <f t="shared" si="25"/>
        <v>8.7587222100223051E-3</v>
      </c>
      <c r="G32" s="52">
        <f>(D32-C32)/C32</f>
        <v>-0.18266830625426428</v>
      </c>
      <c r="I32" s="31">
        <v>993.46399999999971</v>
      </c>
      <c r="J32" s="141">
        <v>884.48099999999999</v>
      </c>
      <c r="K32" s="218">
        <f>I32/$I$40</f>
        <v>7.8462375512975691E-3</v>
      </c>
      <c r="L32" s="219">
        <f>J32/$J$40</f>
        <v>6.8649149749015785E-3</v>
      </c>
      <c r="M32" s="52">
        <f>(J32-I32)/I32</f>
        <v>-0.10969999919473655</v>
      </c>
      <c r="O32" s="27">
        <f t="shared" si="17"/>
        <v>2.0293246506003415</v>
      </c>
      <c r="P32" s="143">
        <f t="shared" si="18"/>
        <v>2.2104951415547025</v>
      </c>
      <c r="Q32" s="52">
        <f t="shared" si="23"/>
        <v>8.9276248086162441E-2</v>
      </c>
    </row>
    <row r="33" spans="1:17" ht="20.100000000000001" customHeight="1" x14ac:dyDescent="0.25">
      <c r="A33" s="23" t="s">
        <v>130</v>
      </c>
      <c r="B33" s="15"/>
      <c r="C33" s="78">
        <f>SUM(C34:C36)</f>
        <v>130259.99999999993</v>
      </c>
      <c r="D33" s="210">
        <f>SUM(D34:D36)</f>
        <v>135852.61000000002</v>
      </c>
      <c r="E33" s="216">
        <f t="shared" si="24"/>
        <v>0.28205429239818858</v>
      </c>
      <c r="F33" s="217">
        <f t="shared" si="25"/>
        <v>0.29737865695389942</v>
      </c>
      <c r="G33" s="53">
        <f t="shared" si="19"/>
        <v>4.293420850606549E-2</v>
      </c>
      <c r="I33" s="78">
        <f>SUM(I34:I36)</f>
        <v>56705.458000000013</v>
      </c>
      <c r="J33" s="210">
        <f>SUM(J34:J36)</f>
        <v>60471.801000000029</v>
      </c>
      <c r="K33" s="216">
        <f t="shared" si="20"/>
        <v>0.44785165232270863</v>
      </c>
      <c r="L33" s="217">
        <f t="shared" si="21"/>
        <v>0.46935295641643909</v>
      </c>
      <c r="M33" s="53">
        <f t="shared" si="22"/>
        <v>6.6419408868896079E-2</v>
      </c>
      <c r="O33" s="63">
        <f t="shared" si="17"/>
        <v>4.3532518040841426</v>
      </c>
      <c r="P33" s="237">
        <f t="shared" si="18"/>
        <v>4.4512800306155338</v>
      </c>
      <c r="Q33" s="53">
        <f t="shared" si="23"/>
        <v>2.2518391065599028E-2</v>
      </c>
    </row>
    <row r="34" spans="1:17" ht="20.100000000000001" customHeight="1" x14ac:dyDescent="0.25">
      <c r="A34" s="8"/>
      <c r="B34" s="3" t="s">
        <v>7</v>
      </c>
      <c r="C34" s="31">
        <v>122437.09999999992</v>
      </c>
      <c r="D34" s="141">
        <v>128538.59000000003</v>
      </c>
      <c r="E34" s="214">
        <f t="shared" si="24"/>
        <v>0.26511522803459431</v>
      </c>
      <c r="F34" s="215">
        <f t="shared" si="25"/>
        <v>0.28136841287736708</v>
      </c>
      <c r="G34" s="52">
        <f t="shared" si="19"/>
        <v>4.9833669696522635E-2</v>
      </c>
      <c r="I34" s="31">
        <v>54025.254000000008</v>
      </c>
      <c r="J34" s="141">
        <v>57756.796000000031</v>
      </c>
      <c r="K34" s="214">
        <f t="shared" si="20"/>
        <v>0.42668378185136996</v>
      </c>
      <c r="L34" s="215">
        <f t="shared" si="21"/>
        <v>0.44828039693643595</v>
      </c>
      <c r="M34" s="52">
        <f t="shared" si="22"/>
        <v>6.9070327739690449E-2</v>
      </c>
      <c r="O34" s="27">
        <f t="shared" si="17"/>
        <v>4.4124904951195383</v>
      </c>
      <c r="P34" s="143">
        <f t="shared" si="18"/>
        <v>4.493342894145643</v>
      </c>
      <c r="Q34" s="52">
        <f t="shared" si="23"/>
        <v>1.8323529334631324E-2</v>
      </c>
    </row>
    <row r="35" spans="1:17" ht="20.100000000000001" customHeight="1" x14ac:dyDescent="0.25">
      <c r="A35" s="8"/>
      <c r="B35" s="3" t="s">
        <v>8</v>
      </c>
      <c r="C35" s="31">
        <v>3736.5700000000006</v>
      </c>
      <c r="D35" s="141">
        <v>3912.5800000000004</v>
      </c>
      <c r="E35" s="214">
        <f t="shared" si="24"/>
        <v>8.0908614106118566E-3</v>
      </c>
      <c r="F35" s="215">
        <f t="shared" si="25"/>
        <v>8.5645596770256207E-3</v>
      </c>
      <c r="G35" s="52">
        <f t="shared" si="19"/>
        <v>4.7104697623756478E-2</v>
      </c>
      <c r="I35" s="31">
        <v>1903.5689999999997</v>
      </c>
      <c r="J35" s="141">
        <v>2026.4159999999999</v>
      </c>
      <c r="K35" s="214">
        <f t="shared" si="20"/>
        <v>1.5034117561669034E-2</v>
      </c>
      <c r="L35" s="215">
        <f t="shared" si="21"/>
        <v>1.5728063738825546E-2</v>
      </c>
      <c r="M35" s="52">
        <f t="shared" si="22"/>
        <v>6.4535091714563661E-2</v>
      </c>
      <c r="O35" s="27">
        <f t="shared" si="17"/>
        <v>5.0944288478470874</v>
      </c>
      <c r="P35" s="143">
        <f t="shared" si="18"/>
        <v>5.1792321179375245</v>
      </c>
      <c r="Q35" s="52">
        <f t="shared" si="23"/>
        <v>1.6646276280073098E-2</v>
      </c>
    </row>
    <row r="36" spans="1:17" ht="20.100000000000001" customHeight="1" x14ac:dyDescent="0.25">
      <c r="A36" s="32"/>
      <c r="B36" s="33" t="s">
        <v>9</v>
      </c>
      <c r="C36" s="211">
        <v>4086.329999999999</v>
      </c>
      <c r="D36" s="212">
        <v>3401.4399999999982</v>
      </c>
      <c r="E36" s="218">
        <f t="shared" si="24"/>
        <v>8.8482029529824233E-3</v>
      </c>
      <c r="F36" s="219">
        <f t="shared" si="25"/>
        <v>7.4456843995067221E-3</v>
      </c>
      <c r="G36" s="52">
        <f t="shared" si="19"/>
        <v>-0.16760516159977312</v>
      </c>
      <c r="I36" s="211">
        <v>776.6350000000001</v>
      </c>
      <c r="J36" s="212">
        <v>688.58899999999994</v>
      </c>
      <c r="K36" s="218">
        <f t="shared" si="20"/>
        <v>6.1337529096695906E-3</v>
      </c>
      <c r="L36" s="219">
        <f t="shared" si="21"/>
        <v>5.3444957411775979E-3</v>
      </c>
      <c r="M36" s="52">
        <f t="shared" si="22"/>
        <v>-0.1133685708215573</v>
      </c>
      <c r="O36" s="27">
        <f t="shared" si="17"/>
        <v>1.9005684807639136</v>
      </c>
      <c r="P36" s="143">
        <f t="shared" si="18"/>
        <v>2.0244043699139196</v>
      </c>
      <c r="Q36" s="52">
        <f t="shared" si="23"/>
        <v>6.5157288676191999E-2</v>
      </c>
    </row>
    <row r="37" spans="1:17" ht="20.100000000000001" customHeight="1" x14ac:dyDescent="0.25">
      <c r="A37" s="8" t="s">
        <v>131</v>
      </c>
      <c r="B37" s="3"/>
      <c r="C37" s="19">
        <v>496.03999999999996</v>
      </c>
      <c r="D37" s="140">
        <v>733.46</v>
      </c>
      <c r="E37" s="214">
        <f t="shared" si="24"/>
        <v>1.0740842254045567E-3</v>
      </c>
      <c r="F37" s="215">
        <f t="shared" si="25"/>
        <v>1.6055293286555705E-3</v>
      </c>
      <c r="G37" s="54">
        <f>(D37-C37)/C37</f>
        <v>0.47863075558422724</v>
      </c>
      <c r="I37" s="19">
        <v>118.50200000000001</v>
      </c>
      <c r="J37" s="140">
        <v>174.93200000000002</v>
      </c>
      <c r="K37" s="214">
        <f>I37/$I$40</f>
        <v>9.359119628933358E-4</v>
      </c>
      <c r="L37" s="215">
        <f>J37/$J$40</f>
        <v>1.3577378218293927E-3</v>
      </c>
      <c r="M37" s="54">
        <f>(J37-I37)/I37</f>
        <v>0.47619449460768598</v>
      </c>
      <c r="O37" s="238">
        <f t="shared" si="17"/>
        <v>2.3889605676961541</v>
      </c>
      <c r="P37" s="239">
        <f t="shared" si="18"/>
        <v>2.3850244048755216</v>
      </c>
      <c r="Q37" s="54">
        <f t="shared" si="23"/>
        <v>-1.6476466266784786E-3</v>
      </c>
    </row>
    <row r="38" spans="1:17" ht="20.100000000000001" customHeight="1" x14ac:dyDescent="0.25">
      <c r="A38" s="8" t="s">
        <v>10</v>
      </c>
      <c r="C38" s="19">
        <v>2805.4700000000007</v>
      </c>
      <c r="D38" s="140">
        <v>1466.87</v>
      </c>
      <c r="E38" s="214">
        <f t="shared" si="24"/>
        <v>6.0747340372665961E-3</v>
      </c>
      <c r="F38" s="215">
        <f t="shared" si="25"/>
        <v>3.2109492083071964E-3</v>
      </c>
      <c r="G38" s="52">
        <f t="shared" si="19"/>
        <v>-0.47713930286190925</v>
      </c>
      <c r="I38" s="19">
        <v>1339.645</v>
      </c>
      <c r="J38" s="140">
        <v>577.93899999999996</v>
      </c>
      <c r="K38" s="214">
        <f t="shared" si="20"/>
        <v>1.0580325914585768E-2</v>
      </c>
      <c r="L38" s="215">
        <f t="shared" si="21"/>
        <v>4.4856838029077428E-3</v>
      </c>
      <c r="M38" s="52">
        <f t="shared" si="22"/>
        <v>-0.56858794680680336</v>
      </c>
      <c r="O38" s="27">
        <f t="shared" si="17"/>
        <v>4.7751178946843122</v>
      </c>
      <c r="P38" s="143">
        <f t="shared" si="18"/>
        <v>3.9399469618984639</v>
      </c>
      <c r="Q38" s="52">
        <f t="shared" si="23"/>
        <v>-0.17490058909656769</v>
      </c>
    </row>
    <row r="39" spans="1:17" ht="20.100000000000001" customHeight="1" thickBot="1" x14ac:dyDescent="0.3">
      <c r="A39" s="8" t="s">
        <v>11</v>
      </c>
      <c r="B39" s="10"/>
      <c r="C39" s="21">
        <v>3379.2799999999979</v>
      </c>
      <c r="D39" s="142">
        <v>3017.559999999999</v>
      </c>
      <c r="E39" s="220">
        <f>C39/$C$40</f>
        <v>7.3172150254517945E-3</v>
      </c>
      <c r="F39" s="221">
        <f>D39/$D$40</f>
        <v>6.6053787268261412E-3</v>
      </c>
      <c r="G39" s="55">
        <f t="shared" si="19"/>
        <v>-0.10704055301721051</v>
      </c>
      <c r="I39" s="21">
        <v>889.44500000000016</v>
      </c>
      <c r="J39" s="142">
        <v>723.59099999999967</v>
      </c>
      <c r="K39" s="220">
        <f t="shared" si="20"/>
        <v>7.0247102651066068E-3</v>
      </c>
      <c r="L39" s="221">
        <f t="shared" si="21"/>
        <v>5.6161643852202662E-3</v>
      </c>
      <c r="M39" s="55">
        <f t="shared" si="22"/>
        <v>-0.18646909027539699</v>
      </c>
      <c r="O39" s="240">
        <f t="shared" si="17"/>
        <v>2.6320547572263937</v>
      </c>
      <c r="P39" s="241">
        <f t="shared" si="18"/>
        <v>2.3979340924455519</v>
      </c>
      <c r="Q39" s="55">
        <f>(P39-O39)/O39</f>
        <v>-8.8949769809330809E-2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461825.97999999975</v>
      </c>
      <c r="D40" s="226">
        <f>D28+D29+D30+D33+D37+D38+D39</f>
        <v>456833.76</v>
      </c>
      <c r="E40" s="222">
        <f>C40/$C$40</f>
        <v>1</v>
      </c>
      <c r="F40" s="223">
        <f>D40/$D$40</f>
        <v>1</v>
      </c>
      <c r="G40" s="55">
        <f t="shared" si="19"/>
        <v>-1.080974266540774E-2</v>
      </c>
      <c r="H40" s="1"/>
      <c r="I40" s="213">
        <f>I28+I29+I30+I33+I37+I38+I39</f>
        <v>126616.61000000004</v>
      </c>
      <c r="J40" s="226">
        <f>J28+J29+J30+J33+J37+J38+J39</f>
        <v>128840.78000000003</v>
      </c>
      <c r="K40" s="222">
        <f>K28+K29+K30+K33+K37+K38+K39</f>
        <v>1</v>
      </c>
      <c r="L40" s="223">
        <f>L28+L29+L30+L33+L37+L38+L39</f>
        <v>1</v>
      </c>
      <c r="M40" s="55">
        <f t="shared" si="22"/>
        <v>1.7566178718573994E-2</v>
      </c>
      <c r="N40" s="1"/>
      <c r="O40" s="24">
        <f t="shared" si="17"/>
        <v>2.7416519529715528</v>
      </c>
      <c r="P40" s="242">
        <f t="shared" si="18"/>
        <v>2.8202990076740391</v>
      </c>
      <c r="Q40" s="55">
        <f>(P40-O40)/O40</f>
        <v>2.8686009767667348E-2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14"/>
      <c r="C44" s="357" t="s">
        <v>1</v>
      </c>
      <c r="D44" s="355"/>
      <c r="E44" s="350" t="s">
        <v>105</v>
      </c>
      <c r="F44" s="350"/>
      <c r="G44" s="130" t="s">
        <v>0</v>
      </c>
      <c r="I44" s="351">
        <v>1000</v>
      </c>
      <c r="J44" s="355"/>
      <c r="K44" s="350" t="s">
        <v>105</v>
      </c>
      <c r="L44" s="350"/>
      <c r="M44" s="130" t="s">
        <v>0</v>
      </c>
      <c r="O44" s="349" t="s">
        <v>22</v>
      </c>
      <c r="P44" s="350"/>
      <c r="Q44" s="130" t="s">
        <v>0</v>
      </c>
    </row>
    <row r="45" spans="1:17" ht="15" customHeight="1" x14ac:dyDescent="0.25">
      <c r="A45" s="356"/>
      <c r="B45" s="315"/>
      <c r="C45" s="358" t="str">
        <f>C5</f>
        <v>jan-abr</v>
      </c>
      <c r="D45" s="348"/>
      <c r="E45" s="352" t="str">
        <f>C25</f>
        <v>jan-abr</v>
      </c>
      <c r="F45" s="352"/>
      <c r="G45" s="131" t="str">
        <f>G25</f>
        <v>2024 /2023</v>
      </c>
      <c r="I45" s="347" t="str">
        <f>C5</f>
        <v>jan-abr</v>
      </c>
      <c r="J45" s="348"/>
      <c r="K45" s="359" t="str">
        <f>C25</f>
        <v>jan-abr</v>
      </c>
      <c r="L45" s="354"/>
      <c r="M45" s="131" t="str">
        <f>G45</f>
        <v>2024 /2023</v>
      </c>
      <c r="O45" s="347" t="str">
        <f>C5</f>
        <v>jan-abr</v>
      </c>
      <c r="P45" s="348"/>
      <c r="Q45" s="131" t="str">
        <f>Q25</f>
        <v>2024 /2023</v>
      </c>
    </row>
    <row r="46" spans="1:17" ht="15.75" customHeight="1" x14ac:dyDescent="0.25">
      <c r="A46" s="356"/>
      <c r="B46" s="315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268148.46999999997</v>
      </c>
      <c r="D47" s="210">
        <f>D48+D49</f>
        <v>323809.06999999995</v>
      </c>
      <c r="E47" s="216">
        <f>C47/$C$60</f>
        <v>0.49745901162020073</v>
      </c>
      <c r="F47" s="217">
        <f>D47/$D$60</f>
        <v>0.54521746714685337</v>
      </c>
      <c r="G47" s="53">
        <f>(D47-C47)/C47</f>
        <v>0.2075738116275658</v>
      </c>
      <c r="H47"/>
      <c r="I47" s="78">
        <f>I48+I49</f>
        <v>88124.197000000015</v>
      </c>
      <c r="J47" s="210">
        <f>J48+J49</f>
        <v>100918.10900000003</v>
      </c>
      <c r="K47" s="216">
        <f>I47/$I$60</f>
        <v>0.57168442796897079</v>
      </c>
      <c r="L47" s="217">
        <f>J47/$J$60</f>
        <v>0.60847453534287643</v>
      </c>
      <c r="M47" s="53">
        <f>(J47-I47)/I47</f>
        <v>0.14518046615505625</v>
      </c>
      <c r="N47"/>
      <c r="O47" s="63">
        <f t="shared" ref="O47" si="26">(I47/C47)*10</f>
        <v>3.286395667295809</v>
      </c>
      <c r="P47" s="237">
        <f t="shared" ref="P47" si="27">(J47/D47)*10</f>
        <v>3.1165930281075833</v>
      </c>
      <c r="Q47" s="53">
        <f>(P47-O47)/O47</f>
        <v>-5.166834927333834E-2</v>
      </c>
    </row>
    <row r="48" spans="1:17" ht="20.100000000000001" customHeight="1" x14ac:dyDescent="0.25">
      <c r="A48" s="8" t="s">
        <v>4</v>
      </c>
      <c r="C48" s="19">
        <v>128323.9699999999</v>
      </c>
      <c r="D48" s="140">
        <v>168171.96999999994</v>
      </c>
      <c r="E48" s="214">
        <f>C48/$C$60</f>
        <v>0.23806182926712297</v>
      </c>
      <c r="F48" s="215">
        <f>D48/$D$60</f>
        <v>0.28316160362183984</v>
      </c>
      <c r="G48" s="52">
        <f>(D48-C48)/C48</f>
        <v>0.31052655244378796</v>
      </c>
      <c r="I48" s="19">
        <v>50529.945000000029</v>
      </c>
      <c r="J48" s="140">
        <v>59082.745000000032</v>
      </c>
      <c r="K48" s="214">
        <f>I48/$I$60</f>
        <v>0.32780080484170043</v>
      </c>
      <c r="L48" s="215">
        <f>J48/$J$60</f>
        <v>0.35623285222929285</v>
      </c>
      <c r="M48" s="52">
        <f>(J48-I48)/I48</f>
        <v>0.16926200889393403</v>
      </c>
      <c r="O48" s="27">
        <f t="shared" ref="O48:O60" si="28">(I48/C48)*10</f>
        <v>3.9376856093214752</v>
      </c>
      <c r="P48" s="143">
        <f t="shared" ref="P48:P60" si="29">(J48/D48)*10</f>
        <v>3.5132338046584133</v>
      </c>
      <c r="Q48" s="52">
        <f>(P48-O48)/O48</f>
        <v>-0.10779220252075979</v>
      </c>
    </row>
    <row r="49" spans="1:17" ht="20.100000000000001" customHeight="1" x14ac:dyDescent="0.25">
      <c r="A49" s="8" t="s">
        <v>5</v>
      </c>
      <c r="C49" s="19">
        <v>139824.50000000006</v>
      </c>
      <c r="D49" s="140">
        <v>155637.10000000003</v>
      </c>
      <c r="E49" s="214">
        <f>C49/$C$60</f>
        <v>0.25939718235307774</v>
      </c>
      <c r="F49" s="215">
        <f>D49/$D$60</f>
        <v>0.26205586352501353</v>
      </c>
      <c r="G49" s="52">
        <f>(D49-C49)/C49</f>
        <v>0.11308890788095055</v>
      </c>
      <c r="I49" s="19">
        <v>37594.251999999979</v>
      </c>
      <c r="J49" s="140">
        <v>41835.364000000001</v>
      </c>
      <c r="K49" s="214">
        <f>I49/$I$60</f>
        <v>0.24388362312727024</v>
      </c>
      <c r="L49" s="215">
        <f>J49/$J$60</f>
        <v>0.25224168311358369</v>
      </c>
      <c r="M49" s="52">
        <f>(J49-I49)/I49</f>
        <v>0.11281277786827691</v>
      </c>
      <c r="O49" s="27">
        <f t="shared" si="28"/>
        <v>2.6886741593926642</v>
      </c>
      <c r="P49" s="143">
        <f t="shared" si="29"/>
        <v>2.6880071653866588</v>
      </c>
      <c r="Q49" s="52">
        <f>(P49-O49)/O49</f>
        <v>-2.4807543289515017E-4</v>
      </c>
    </row>
    <row r="50" spans="1:17" ht="20.100000000000001" customHeight="1" x14ac:dyDescent="0.25">
      <c r="A50" s="23" t="s">
        <v>38</v>
      </c>
      <c r="B50" s="15"/>
      <c r="C50" s="78">
        <f>C51+C52</f>
        <v>223246.82999999987</v>
      </c>
      <c r="D50" s="210">
        <f>D51+D52</f>
        <v>223148.39999999979</v>
      </c>
      <c r="E50" s="216">
        <f>C50/$C$60</f>
        <v>0.41415916860962482</v>
      </c>
      <c r="F50" s="217">
        <f>D50/$D$60</f>
        <v>0.37572883750869857</v>
      </c>
      <c r="G50" s="53">
        <f>(D50-C50)/C50</f>
        <v>-4.409021171771191E-4</v>
      </c>
      <c r="I50" s="78">
        <f>I51+I52</f>
        <v>29958.284999999996</v>
      </c>
      <c r="J50" s="210">
        <f>J51+J52</f>
        <v>29996.803</v>
      </c>
      <c r="K50" s="216">
        <f>I50/$I$60</f>
        <v>0.1943471328669967</v>
      </c>
      <c r="L50" s="217">
        <f>J50/$J$60</f>
        <v>0.18086239375726706</v>
      </c>
      <c r="M50" s="53">
        <f>(J50-I50)/I50</f>
        <v>1.2857211285627222E-3</v>
      </c>
      <c r="O50" s="63">
        <f t="shared" si="28"/>
        <v>1.3419355159488722</v>
      </c>
      <c r="P50" s="237">
        <f t="shared" si="29"/>
        <v>1.3442535550333334</v>
      </c>
      <c r="Q50" s="53">
        <f>(P50-O50)/O50</f>
        <v>1.7273848533788882E-3</v>
      </c>
    </row>
    <row r="51" spans="1:17" ht="20.100000000000001" customHeight="1" x14ac:dyDescent="0.25">
      <c r="A51" s="8"/>
      <c r="B51" t="s">
        <v>6</v>
      </c>
      <c r="C51" s="31">
        <v>216231.26999999987</v>
      </c>
      <c r="D51" s="141">
        <v>219012.13999999978</v>
      </c>
      <c r="E51" s="214">
        <f t="shared" ref="E51:E57" si="30">C51/$C$60</f>
        <v>0.4011441641102062</v>
      </c>
      <c r="F51" s="215">
        <f t="shared" ref="F51:F57" si="31">D51/$D$60</f>
        <v>0.36876435933438168</v>
      </c>
      <c r="G51" s="52">
        <f t="shared" ref="G51:G59" si="32">(D51-C51)/C51</f>
        <v>1.2860628344826859E-2</v>
      </c>
      <c r="I51" s="31">
        <v>28398.836999999996</v>
      </c>
      <c r="J51" s="141">
        <v>29028.626</v>
      </c>
      <c r="K51" s="214">
        <f t="shared" ref="K51:K58" si="33">I51/$I$60</f>
        <v>0.18423059089354352</v>
      </c>
      <c r="L51" s="215">
        <f t="shared" ref="L51:L58" si="34">J51/$J$60</f>
        <v>0.17502487801264824</v>
      </c>
      <c r="M51" s="52">
        <f t="shared" ref="M51:M58" si="35">(J51-I51)/I51</f>
        <v>2.2176577160536694E-2</v>
      </c>
      <c r="O51" s="27">
        <f t="shared" si="28"/>
        <v>1.3133547705657933</v>
      </c>
      <c r="P51" s="143">
        <f t="shared" si="29"/>
        <v>1.3254345626685367</v>
      </c>
      <c r="Q51" s="52">
        <f t="shared" ref="Q51:Q58" si="36">(P51-O51)/O51</f>
        <v>9.1976611144750885E-3</v>
      </c>
    </row>
    <row r="52" spans="1:17" ht="20.100000000000001" customHeight="1" x14ac:dyDescent="0.25">
      <c r="A52" s="8"/>
      <c r="B52" t="s">
        <v>39</v>
      </c>
      <c r="C52" s="31">
        <v>7015.5599999999986</v>
      </c>
      <c r="D52" s="141">
        <v>4136.26</v>
      </c>
      <c r="E52" s="218">
        <f t="shared" si="30"/>
        <v>1.3015004499418606E-2</v>
      </c>
      <c r="F52" s="219">
        <f t="shared" si="31"/>
        <v>6.9644781743168713E-3</v>
      </c>
      <c r="G52" s="52">
        <f t="shared" si="32"/>
        <v>-0.41041627468085212</v>
      </c>
      <c r="I52" s="31">
        <v>1559.4480000000001</v>
      </c>
      <c r="J52" s="141">
        <v>968.17699999999991</v>
      </c>
      <c r="K52" s="218">
        <f t="shared" si="33"/>
        <v>1.0116541973453163E-2</v>
      </c>
      <c r="L52" s="219">
        <f t="shared" si="34"/>
        <v>5.8375157446188368E-3</v>
      </c>
      <c r="M52" s="52">
        <f t="shared" si="35"/>
        <v>-0.37915403399151504</v>
      </c>
      <c r="O52" s="27">
        <f t="shared" si="28"/>
        <v>2.2228417973761188</v>
      </c>
      <c r="P52" s="143">
        <f t="shared" si="29"/>
        <v>2.3407063385763949</v>
      </c>
      <c r="Q52" s="52">
        <f t="shared" si="36"/>
        <v>5.3024259908827288E-2</v>
      </c>
    </row>
    <row r="53" spans="1:17" ht="20.100000000000001" customHeight="1" x14ac:dyDescent="0.25">
      <c r="A53" s="23" t="s">
        <v>130</v>
      </c>
      <c r="B53" s="15"/>
      <c r="C53" s="78">
        <f>SUM(C54:C56)</f>
        <v>38416.12000000001</v>
      </c>
      <c r="D53" s="210">
        <f>SUM(D54:D56)</f>
        <v>37204.730000000003</v>
      </c>
      <c r="E53" s="216">
        <f>C53/$C$60</f>
        <v>7.12681488933464E-2</v>
      </c>
      <c r="F53" s="217">
        <f>D53/$D$60</f>
        <v>6.2643917468039281E-2</v>
      </c>
      <c r="G53" s="53">
        <f>(D53-C53)/C53</f>
        <v>-3.1533377134390625E-2</v>
      </c>
      <c r="I53" s="78">
        <f>SUM(I54:I56)</f>
        <v>32191.986000000001</v>
      </c>
      <c r="J53" s="210">
        <f>SUM(J54:J56)</f>
        <v>30739.474000000013</v>
      </c>
      <c r="K53" s="216">
        <f t="shared" si="33"/>
        <v>0.20883772820755589</v>
      </c>
      <c r="L53" s="217">
        <f t="shared" si="34"/>
        <v>0.18534024610820279</v>
      </c>
      <c r="M53" s="53">
        <f t="shared" si="35"/>
        <v>-4.5120297952415483E-2</v>
      </c>
      <c r="O53" s="63">
        <f t="shared" si="28"/>
        <v>8.3798119122909842</v>
      </c>
      <c r="P53" s="237">
        <f t="shared" si="29"/>
        <v>8.2622489129742398</v>
      </c>
      <c r="Q53" s="53">
        <f t="shared" si="36"/>
        <v>-1.4029312417419578E-2</v>
      </c>
    </row>
    <row r="54" spans="1:17" ht="20.100000000000001" customHeight="1" x14ac:dyDescent="0.25">
      <c r="A54" s="8"/>
      <c r="B54" s="3" t="s">
        <v>7</v>
      </c>
      <c r="C54" s="31">
        <v>35268.020000000011</v>
      </c>
      <c r="D54" s="141">
        <v>32717.520000000004</v>
      </c>
      <c r="E54" s="214">
        <f>C54/$C$60</f>
        <v>6.542791152603436E-2</v>
      </c>
      <c r="F54" s="215">
        <f>D54/$D$60</f>
        <v>5.5088522954982462E-2</v>
      </c>
      <c r="G54" s="52">
        <f>(D54-C54)/C54</f>
        <v>-7.2317640740818631E-2</v>
      </c>
      <c r="I54" s="31">
        <v>28846.232000000004</v>
      </c>
      <c r="J54" s="141">
        <v>27128.525000000012</v>
      </c>
      <c r="K54" s="214">
        <f t="shared" si="33"/>
        <v>0.1871329578183869</v>
      </c>
      <c r="L54" s="215">
        <f t="shared" si="34"/>
        <v>0.16356842996248186</v>
      </c>
      <c r="M54" s="52">
        <f t="shared" si="35"/>
        <v>-5.9547014667287949E-2</v>
      </c>
      <c r="O54" s="27">
        <f t="shared" si="28"/>
        <v>8.1791470005971405</v>
      </c>
      <c r="P54" s="143">
        <f t="shared" si="29"/>
        <v>8.2917424670329574</v>
      </c>
      <c r="Q54" s="52">
        <f t="shared" si="36"/>
        <v>1.3766162465058584E-2</v>
      </c>
    </row>
    <row r="55" spans="1:17" ht="20.100000000000001" customHeight="1" x14ac:dyDescent="0.25">
      <c r="A55" s="8"/>
      <c r="B55" s="3" t="s">
        <v>8</v>
      </c>
      <c r="C55" s="31">
        <v>2622.6</v>
      </c>
      <c r="D55" s="141">
        <v>3770.9299999999994</v>
      </c>
      <c r="E55" s="214">
        <f t="shared" si="30"/>
        <v>4.8653494233069404E-3</v>
      </c>
      <c r="F55" s="215">
        <f t="shared" si="31"/>
        <v>6.3493493353601353E-3</v>
      </c>
      <c r="G55" s="52">
        <f t="shared" si="32"/>
        <v>0.43785937619156545</v>
      </c>
      <c r="I55" s="31">
        <v>2990.2259999999992</v>
      </c>
      <c r="J55" s="141">
        <v>3130.9279999999999</v>
      </c>
      <c r="K55" s="214">
        <f t="shared" si="33"/>
        <v>1.9398368422102533E-2</v>
      </c>
      <c r="L55" s="215">
        <f t="shared" si="34"/>
        <v>1.8877582813130209E-2</v>
      </c>
      <c r="M55" s="52">
        <f t="shared" si="35"/>
        <v>4.7053968496026964E-2</v>
      </c>
      <c r="O55" s="27">
        <f t="shared" si="28"/>
        <v>11.401761610615416</v>
      </c>
      <c r="P55" s="143">
        <f t="shared" si="29"/>
        <v>8.3028006353870278</v>
      </c>
      <c r="Q55" s="52">
        <f t="shared" si="36"/>
        <v>-0.27179668204456703</v>
      </c>
    </row>
    <row r="56" spans="1:17" ht="20.100000000000001" customHeight="1" x14ac:dyDescent="0.25">
      <c r="A56" s="32"/>
      <c r="B56" s="33" t="s">
        <v>9</v>
      </c>
      <c r="C56" s="211">
        <v>525.49999999999977</v>
      </c>
      <c r="D56" s="212">
        <v>716.28000000000009</v>
      </c>
      <c r="E56" s="218">
        <f t="shared" si="30"/>
        <v>9.7488794400510804E-4</v>
      </c>
      <c r="F56" s="219">
        <f t="shared" si="31"/>
        <v>1.2060451776966846E-3</v>
      </c>
      <c r="G56" s="52">
        <f t="shared" si="32"/>
        <v>0.36304471931493892</v>
      </c>
      <c r="I56" s="211">
        <v>355.52800000000002</v>
      </c>
      <c r="J56" s="212">
        <v>480.02100000000019</v>
      </c>
      <c r="K56" s="218">
        <f t="shared" si="33"/>
        <v>2.3064019670664595E-3</v>
      </c>
      <c r="L56" s="219">
        <f t="shared" si="34"/>
        <v>2.894233332590714E-3</v>
      </c>
      <c r="M56" s="52">
        <f t="shared" si="35"/>
        <v>0.3501637001867649</v>
      </c>
      <c r="O56" s="27">
        <f t="shared" si="28"/>
        <v>6.7655185537583282</v>
      </c>
      <c r="P56" s="143">
        <f t="shared" si="29"/>
        <v>6.7015831797621059</v>
      </c>
      <c r="Q56" s="52">
        <f t="shared" si="36"/>
        <v>-9.4501808676151523E-3</v>
      </c>
    </row>
    <row r="57" spans="1:17" ht="20.100000000000001" customHeight="1" x14ac:dyDescent="0.25">
      <c r="A57" s="8" t="s">
        <v>131</v>
      </c>
      <c r="B57" s="3"/>
      <c r="C57" s="19">
        <v>491.95</v>
      </c>
      <c r="D57" s="140">
        <v>373.29999999999995</v>
      </c>
      <c r="E57" s="214">
        <f t="shared" si="30"/>
        <v>9.1264723892162342E-4</v>
      </c>
      <c r="F57" s="215">
        <f t="shared" si="31"/>
        <v>6.2854842356923593E-4</v>
      </c>
      <c r="G57" s="54">
        <f t="shared" si="32"/>
        <v>-0.24118304705762789</v>
      </c>
      <c r="I57" s="19">
        <v>667.74400000000014</v>
      </c>
      <c r="J57" s="140">
        <v>503.56500000000005</v>
      </c>
      <c r="K57" s="214">
        <f t="shared" si="33"/>
        <v>4.3318278028645456E-3</v>
      </c>
      <c r="L57" s="215">
        <f t="shared" si="34"/>
        <v>3.0361892669821581E-3</v>
      </c>
      <c r="M57" s="54">
        <f t="shared" si="35"/>
        <v>-0.24587117218574792</v>
      </c>
      <c r="O57" s="238">
        <f t="shared" si="28"/>
        <v>13.573411932106925</v>
      </c>
      <c r="P57" s="239">
        <f t="shared" si="29"/>
        <v>13.489552638628453</v>
      </c>
      <c r="Q57" s="54">
        <f t="shared" si="36"/>
        <v>-6.1782029380622423E-3</v>
      </c>
    </row>
    <row r="58" spans="1:17" ht="20.100000000000001" customHeight="1" x14ac:dyDescent="0.25">
      <c r="A58" s="8" t="s">
        <v>10</v>
      </c>
      <c r="C58" s="19">
        <v>3862.2300000000009</v>
      </c>
      <c r="D58" s="140">
        <v>4673.4699999999993</v>
      </c>
      <c r="E58" s="214">
        <f>C58/$C$60</f>
        <v>7.1650646317314003E-3</v>
      </c>
      <c r="F58" s="215">
        <f>D58/$D$60</f>
        <v>7.8690120575893828E-3</v>
      </c>
      <c r="G58" s="52">
        <f t="shared" si="32"/>
        <v>0.21004445618204981</v>
      </c>
      <c r="I58" s="19">
        <v>2131.6019999999994</v>
      </c>
      <c r="J58" s="140">
        <v>2688.2570000000019</v>
      </c>
      <c r="K58" s="214">
        <f t="shared" si="33"/>
        <v>1.3828252755908953E-2</v>
      </c>
      <c r="L58" s="215">
        <f t="shared" si="34"/>
        <v>1.6208547159333276E-2</v>
      </c>
      <c r="M58" s="52">
        <f t="shared" si="35"/>
        <v>0.2611439658998268</v>
      </c>
      <c r="O58" s="27">
        <f t="shared" si="28"/>
        <v>5.519096480530675</v>
      </c>
      <c r="P58" s="143">
        <f t="shared" si="29"/>
        <v>5.7521648796290599</v>
      </c>
      <c r="Q58" s="52">
        <f t="shared" si="36"/>
        <v>4.2229448229536067E-2</v>
      </c>
    </row>
    <row r="59" spans="1:17" ht="20.100000000000001" customHeight="1" thickBot="1" x14ac:dyDescent="0.3">
      <c r="A59" s="8" t="s">
        <v>11</v>
      </c>
      <c r="B59" s="10"/>
      <c r="C59" s="21">
        <v>4870.7099999999991</v>
      </c>
      <c r="D59" s="142">
        <v>4699.13</v>
      </c>
      <c r="E59" s="220">
        <f>C59/$C$60</f>
        <v>9.0359590061753012E-3</v>
      </c>
      <c r="F59" s="221">
        <f>D59/$D$60</f>
        <v>7.9122173952502119E-3</v>
      </c>
      <c r="G59" s="55">
        <f t="shared" si="32"/>
        <v>-3.5226897105349951E-2</v>
      </c>
      <c r="I59" s="21">
        <v>1074.5109999999997</v>
      </c>
      <c r="J59" s="142">
        <v>1008.0770000000001</v>
      </c>
      <c r="K59" s="220">
        <f>I59/$I$60</f>
        <v>6.970630397702988E-3</v>
      </c>
      <c r="L59" s="221">
        <f>J59/$J$60</f>
        <v>6.0780883653382845E-3</v>
      </c>
      <c r="M59" s="55">
        <f>(J59-I59)/I59</f>
        <v>-6.1827193951480855E-2</v>
      </c>
      <c r="O59" s="240">
        <f t="shared" si="28"/>
        <v>2.2060664666958205</v>
      </c>
      <c r="P59" s="241">
        <f t="shared" si="29"/>
        <v>2.1452417787973523</v>
      </c>
      <c r="Q59" s="55">
        <f>(P59-O59)/O59</f>
        <v>-2.7571557256644924E-2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539036.30999999971</v>
      </c>
      <c r="D60" s="226">
        <f>D48+D49+D50+D53+D57+D58+D59</f>
        <v>593908.09999999974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0.10179609236342552</v>
      </c>
      <c r="H60" s="1"/>
      <c r="I60" s="213">
        <f>I48+I49+I50+I53+I57+I58+I59</f>
        <v>154148.32500000004</v>
      </c>
      <c r="J60" s="226">
        <f>J48+J49+J50+J53+J57+J58+J59</f>
        <v>165854.28500000003</v>
      </c>
      <c r="K60" s="222">
        <f>K48+K49+K50+K53+K57+K58+K59</f>
        <v>0.99999999999999967</v>
      </c>
      <c r="L60" s="223">
        <f>L48+L49+L50+L53+L57+L58+L59</f>
        <v>1</v>
      </c>
      <c r="M60" s="55">
        <f>(J60-I60)/I60</f>
        <v>7.593958610967709E-2</v>
      </c>
      <c r="N60" s="1"/>
      <c r="O60" s="24">
        <f t="shared" si="28"/>
        <v>2.8597020671946964</v>
      </c>
      <c r="P60" s="242">
        <f t="shared" si="29"/>
        <v>2.7925917326266485</v>
      </c>
      <c r="Q60" s="55">
        <f>(P60-O60)/O60</f>
        <v>-2.3467596620609387E-2</v>
      </c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2" workbookViewId="0">
      <selection activeCell="J54" sqref="J54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155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14"/>
      <c r="C4" s="357" t="s">
        <v>1</v>
      </c>
      <c r="D4" s="355"/>
      <c r="E4" s="350" t="s">
        <v>104</v>
      </c>
      <c r="F4" s="350"/>
      <c r="G4" s="130" t="s">
        <v>0</v>
      </c>
      <c r="I4" s="351">
        <v>1000</v>
      </c>
      <c r="J4" s="350"/>
      <c r="K4" s="360" t="s">
        <v>104</v>
      </c>
      <c r="L4" s="361"/>
      <c r="M4" s="130" t="s">
        <v>0</v>
      </c>
      <c r="O4" s="349" t="s">
        <v>22</v>
      </c>
      <c r="P4" s="350"/>
      <c r="Q4" s="130" t="s">
        <v>0</v>
      </c>
    </row>
    <row r="5" spans="1:20" x14ac:dyDescent="0.25">
      <c r="A5" s="356"/>
      <c r="B5" s="315"/>
      <c r="C5" s="358" t="s">
        <v>76</v>
      </c>
      <c r="D5" s="348"/>
      <c r="E5" s="352" t="str">
        <f>C5</f>
        <v>abril</v>
      </c>
      <c r="F5" s="352"/>
      <c r="G5" s="131" t="s">
        <v>149</v>
      </c>
      <c r="I5" s="347" t="str">
        <f>C5</f>
        <v>abril</v>
      </c>
      <c r="J5" s="352"/>
      <c r="K5" s="353" t="str">
        <f>C5</f>
        <v>abril</v>
      </c>
      <c r="L5" s="354"/>
      <c r="M5" s="131" t="str">
        <f>G5</f>
        <v>2024 /2023</v>
      </c>
      <c r="O5" s="347" t="str">
        <f>C5</f>
        <v>abril</v>
      </c>
      <c r="P5" s="348"/>
      <c r="Q5" s="131" t="str">
        <f>G5</f>
        <v>2024 /2023</v>
      </c>
    </row>
    <row r="6" spans="1:20" ht="19.5" customHeight="1" x14ac:dyDescent="0.25">
      <c r="A6" s="356"/>
      <c r="B6" s="315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116799.74999999999</v>
      </c>
      <c r="D7" s="210">
        <f>D8+D9</f>
        <v>141728.04000000004</v>
      </c>
      <c r="E7" s="216">
        <f t="shared" ref="E7:E19" si="0">C7/$C$20</f>
        <v>0.4827551473877767</v>
      </c>
      <c r="F7" s="217">
        <f t="shared" ref="F7:F19" si="1">D7/$D$20</f>
        <v>0.47407745869827772</v>
      </c>
      <c r="G7" s="53">
        <f t="shared" ref="G7:G20" si="2">(D7-C7)/C7</f>
        <v>0.21342759723372742</v>
      </c>
      <c r="I7" s="224">
        <f>I8+I9</f>
        <v>33689.162000000004</v>
      </c>
      <c r="J7" s="225">
        <f>J8+J9</f>
        <v>41137.444999999978</v>
      </c>
      <c r="K7" s="229">
        <f t="shared" ref="K7:K19" si="3">I7/$I$20</f>
        <v>0.48959769400580477</v>
      </c>
      <c r="L7" s="230">
        <f t="shared" ref="L7:L19" si="4">J7/$J$20</f>
        <v>0.50879256569551978</v>
      </c>
      <c r="M7" s="53">
        <f t="shared" ref="M7:M20" si="5">(J7-I7)/I7</f>
        <v>0.22108840225826851</v>
      </c>
      <c r="O7" s="63">
        <f t="shared" ref="O7:O20" si="6">(I7/C7)*10</f>
        <v>2.8843522353429702</v>
      </c>
      <c r="P7" s="237">
        <f t="shared" ref="P7:P20" si="7">(J7/D7)*10</f>
        <v>2.9025621888230422</v>
      </c>
      <c r="Q7" s="53">
        <f t="shared" ref="Q7:Q20" si="8">(P7-O7)/O7</f>
        <v>6.3133598098522922E-3</v>
      </c>
    </row>
    <row r="8" spans="1:20" ht="20.100000000000001" customHeight="1" x14ac:dyDescent="0.25">
      <c r="A8" s="8" t="s">
        <v>4</v>
      </c>
      <c r="C8" s="19">
        <v>60142.170000000006</v>
      </c>
      <c r="D8" s="140">
        <v>71584.190000000031</v>
      </c>
      <c r="E8" s="214">
        <f t="shared" si="0"/>
        <v>0.24857880382938086</v>
      </c>
      <c r="F8" s="215">
        <f t="shared" si="1"/>
        <v>0.23944768359299029</v>
      </c>
      <c r="G8" s="52">
        <f t="shared" si="2"/>
        <v>0.19024953705528125</v>
      </c>
      <c r="I8" s="19">
        <v>19582.48</v>
      </c>
      <c r="J8" s="140">
        <v>23451.674999999981</v>
      </c>
      <c r="K8" s="227">
        <f t="shared" si="3"/>
        <v>0.28458817262699471</v>
      </c>
      <c r="L8" s="228">
        <f t="shared" si="4"/>
        <v>0.29005296495947858</v>
      </c>
      <c r="M8" s="52">
        <f t="shared" si="5"/>
        <v>0.19758452453417449</v>
      </c>
      <c r="O8" s="27">
        <f t="shared" si="6"/>
        <v>3.2560315000273516</v>
      </c>
      <c r="P8" s="143">
        <f t="shared" si="7"/>
        <v>3.2760969985132151</v>
      </c>
      <c r="Q8" s="52">
        <f t="shared" si="8"/>
        <v>6.1625627656535014E-3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56657.57999999998</v>
      </c>
      <c r="D9" s="140">
        <v>70143.850000000006</v>
      </c>
      <c r="E9" s="214">
        <f t="shared" si="0"/>
        <v>0.23417634355839581</v>
      </c>
      <c r="F9" s="215">
        <f t="shared" si="1"/>
        <v>0.23462977510528743</v>
      </c>
      <c r="G9" s="52">
        <f t="shared" si="2"/>
        <v>0.23803116899804105</v>
      </c>
      <c r="I9" s="19">
        <v>14106.682000000006</v>
      </c>
      <c r="J9" s="140">
        <v>17685.77</v>
      </c>
      <c r="K9" s="227">
        <f t="shared" si="3"/>
        <v>0.20500952137881007</v>
      </c>
      <c r="L9" s="228">
        <f t="shared" si="4"/>
        <v>0.21873960073604129</v>
      </c>
      <c r="M9" s="52">
        <f t="shared" si="5"/>
        <v>0.25371579227489444</v>
      </c>
      <c r="O9" s="27">
        <f t="shared" si="6"/>
        <v>2.4898137195411469</v>
      </c>
      <c r="P9" s="143">
        <f t="shared" si="7"/>
        <v>2.5213571824187007</v>
      </c>
      <c r="Q9" s="52">
        <f t="shared" si="8"/>
        <v>1.2669005166927479E-2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78857.729999999952</v>
      </c>
      <c r="D10" s="210">
        <f>D11+D12</f>
        <v>106663.93000000001</v>
      </c>
      <c r="E10" s="216">
        <f t="shared" si="0"/>
        <v>0.32593370335823046</v>
      </c>
      <c r="F10" s="217">
        <f t="shared" si="1"/>
        <v>0.35678871216430408</v>
      </c>
      <c r="G10" s="53">
        <f t="shared" si="2"/>
        <v>0.35261222964445049</v>
      </c>
      <c r="I10" s="224">
        <f>I11+I12</f>
        <v>10884.803000000005</v>
      </c>
      <c r="J10" s="225">
        <f>J11+J12</f>
        <v>14050.014000000005</v>
      </c>
      <c r="K10" s="229">
        <f t="shared" si="3"/>
        <v>0.15818661350221377</v>
      </c>
      <c r="L10" s="230">
        <f t="shared" si="4"/>
        <v>0.17377215991702885</v>
      </c>
      <c r="M10" s="53">
        <f t="shared" si="5"/>
        <v>0.29079175801344292</v>
      </c>
      <c r="O10" s="63">
        <f t="shared" si="6"/>
        <v>1.3803089437142069</v>
      </c>
      <c r="P10" s="237">
        <f t="shared" si="7"/>
        <v>1.317222607492524</v>
      </c>
      <c r="Q10" s="53">
        <f t="shared" si="8"/>
        <v>-4.5704504421978841E-2</v>
      </c>
      <c r="T10" s="2"/>
    </row>
    <row r="11" spans="1:20" ht="20.100000000000001" customHeight="1" x14ac:dyDescent="0.25">
      <c r="A11" s="8"/>
      <c r="B11" t="s">
        <v>6</v>
      </c>
      <c r="C11" s="19">
        <v>76753.059999999954</v>
      </c>
      <c r="D11" s="140">
        <v>104690.8</v>
      </c>
      <c r="E11" s="214">
        <f t="shared" si="0"/>
        <v>0.31723470977260526</v>
      </c>
      <c r="F11" s="215">
        <f t="shared" si="1"/>
        <v>0.35018863178443477</v>
      </c>
      <c r="G11" s="52">
        <f t="shared" si="2"/>
        <v>0.36399512931471484</v>
      </c>
      <c r="I11" s="19">
        <v>10413.640000000005</v>
      </c>
      <c r="J11" s="140">
        <v>13555.467000000004</v>
      </c>
      <c r="K11" s="227">
        <f t="shared" si="3"/>
        <v>0.15133929808662533</v>
      </c>
      <c r="L11" s="228">
        <f t="shared" si="4"/>
        <v>0.16765554676842367</v>
      </c>
      <c r="M11" s="52">
        <f t="shared" si="5"/>
        <v>0.30170305483961402</v>
      </c>
      <c r="O11" s="27">
        <f t="shared" si="6"/>
        <v>1.3567719645314482</v>
      </c>
      <c r="P11" s="143">
        <f t="shared" si="7"/>
        <v>1.2948097636086462</v>
      </c>
      <c r="Q11" s="52">
        <f t="shared" si="8"/>
        <v>-4.5668839379504896E-2</v>
      </c>
    </row>
    <row r="12" spans="1:20" ht="20.100000000000001" customHeight="1" x14ac:dyDescent="0.25">
      <c r="A12" s="8"/>
      <c r="B12" t="s">
        <v>39</v>
      </c>
      <c r="C12" s="19">
        <v>2104.6699999999996</v>
      </c>
      <c r="D12" s="140">
        <v>1973.1299999999994</v>
      </c>
      <c r="E12" s="218">
        <f t="shared" si="0"/>
        <v>8.6989935856252431E-3</v>
      </c>
      <c r="F12" s="219">
        <f t="shared" si="1"/>
        <v>6.6000803798693065E-3</v>
      </c>
      <c r="G12" s="52">
        <f t="shared" si="2"/>
        <v>-6.249910912399579E-2</v>
      </c>
      <c r="I12" s="19">
        <v>471.16300000000018</v>
      </c>
      <c r="J12" s="140">
        <v>494.54699999999985</v>
      </c>
      <c r="K12" s="231">
        <f t="shared" si="3"/>
        <v>6.8473154155884626E-3</v>
      </c>
      <c r="L12" s="232">
        <f t="shared" si="4"/>
        <v>6.1166131486051776E-3</v>
      </c>
      <c r="M12" s="52">
        <f t="shared" si="5"/>
        <v>4.9630382691339653E-2</v>
      </c>
      <c r="O12" s="27">
        <f t="shared" si="6"/>
        <v>2.2386549910437279</v>
      </c>
      <c r="P12" s="143">
        <f t="shared" si="7"/>
        <v>2.5064085995347494</v>
      </c>
      <c r="Q12" s="52">
        <f t="shared" si="8"/>
        <v>0.11960467761322469</v>
      </c>
    </row>
    <row r="13" spans="1:20" ht="20.100000000000001" customHeight="1" x14ac:dyDescent="0.25">
      <c r="A13" s="23" t="s">
        <v>130</v>
      </c>
      <c r="B13" s="15"/>
      <c r="C13" s="78">
        <f>SUM(C14:C16)</f>
        <v>42448.49</v>
      </c>
      <c r="D13" s="210">
        <f>SUM(D14:D16)</f>
        <v>46388.820000000007</v>
      </c>
      <c r="E13" s="216">
        <f t="shared" si="0"/>
        <v>0.17544752489914206</v>
      </c>
      <c r="F13" s="217">
        <f t="shared" si="1"/>
        <v>0.15516967494655143</v>
      </c>
      <c r="G13" s="53">
        <f t="shared" si="2"/>
        <v>9.2826152355478586E-2</v>
      </c>
      <c r="I13" s="224">
        <f>SUM(I14:I16)</f>
        <v>22610.610999999997</v>
      </c>
      <c r="J13" s="225">
        <f>SUM(J14:J16)</f>
        <v>23922.583000000002</v>
      </c>
      <c r="K13" s="229">
        <f t="shared" si="3"/>
        <v>0.32859538048652798</v>
      </c>
      <c r="L13" s="230">
        <f t="shared" si="4"/>
        <v>0.2958772082863686</v>
      </c>
      <c r="M13" s="53">
        <f t="shared" si="5"/>
        <v>5.8024615080061542E-2</v>
      </c>
      <c r="O13" s="63">
        <f t="shared" si="6"/>
        <v>5.3265996034252341</v>
      </c>
      <c r="P13" s="237">
        <f t="shared" si="7"/>
        <v>5.1569716582573122</v>
      </c>
      <c r="Q13" s="53">
        <f t="shared" si="8"/>
        <v>-3.1845446963733447E-2</v>
      </c>
    </row>
    <row r="14" spans="1:20" ht="20.100000000000001" customHeight="1" x14ac:dyDescent="0.25">
      <c r="A14" s="8"/>
      <c r="B14" s="3" t="s">
        <v>7</v>
      </c>
      <c r="C14" s="31">
        <v>39963.96</v>
      </c>
      <c r="D14" s="141">
        <v>43704.480000000003</v>
      </c>
      <c r="E14" s="214">
        <f t="shared" si="0"/>
        <v>0.16517849909780813</v>
      </c>
      <c r="F14" s="215">
        <f t="shared" si="1"/>
        <v>0.14619061134359651</v>
      </c>
      <c r="G14" s="52">
        <f t="shared" si="2"/>
        <v>9.3597331195407169E-2</v>
      </c>
      <c r="I14" s="31">
        <v>21215.738999999998</v>
      </c>
      <c r="J14" s="141">
        <v>22255.442000000003</v>
      </c>
      <c r="K14" s="227">
        <f t="shared" si="3"/>
        <v>0.30832399128921689</v>
      </c>
      <c r="L14" s="228">
        <f t="shared" si="4"/>
        <v>0.27525782011663191</v>
      </c>
      <c r="M14" s="52">
        <f t="shared" si="5"/>
        <v>4.900621185055138E-2</v>
      </c>
      <c r="O14" s="27">
        <f t="shared" si="6"/>
        <v>5.3087179048322533</v>
      </c>
      <c r="P14" s="143">
        <f t="shared" si="7"/>
        <v>5.0922564460210946</v>
      </c>
      <c r="Q14" s="52">
        <f t="shared" si="8"/>
        <v>-4.0774714854244727E-2</v>
      </c>
      <c r="S14" s="119"/>
    </row>
    <row r="15" spans="1:20" ht="20.100000000000001" customHeight="1" x14ac:dyDescent="0.25">
      <c r="A15" s="8"/>
      <c r="B15" s="3" t="s">
        <v>8</v>
      </c>
      <c r="C15" s="31">
        <v>1519.9699999999996</v>
      </c>
      <c r="D15" s="141">
        <v>1841.29</v>
      </c>
      <c r="E15" s="214">
        <f t="shared" si="0"/>
        <v>6.282319451668337E-3</v>
      </c>
      <c r="F15" s="215">
        <f t="shared" si="1"/>
        <v>6.1590782171724911E-3</v>
      </c>
      <c r="G15" s="52">
        <f t="shared" si="2"/>
        <v>0.21139890918899748</v>
      </c>
      <c r="I15" s="31">
        <v>1133.5750000000003</v>
      </c>
      <c r="J15" s="141">
        <v>1433.9390000000001</v>
      </c>
      <c r="K15" s="227">
        <f t="shared" si="3"/>
        <v>1.6474013392871873E-2</v>
      </c>
      <c r="L15" s="228">
        <f t="shared" si="4"/>
        <v>1.7735119496625724E-2</v>
      </c>
      <c r="M15" s="52">
        <f t="shared" si="5"/>
        <v>0.26497055774871509</v>
      </c>
      <c r="O15" s="27">
        <f t="shared" si="6"/>
        <v>7.4578774581077303</v>
      </c>
      <c r="P15" s="143">
        <f t="shared" si="7"/>
        <v>7.7876868934279777</v>
      </c>
      <c r="Q15" s="52">
        <f t="shared" si="8"/>
        <v>4.4222962521554922E-2</v>
      </c>
    </row>
    <row r="16" spans="1:20" ht="20.100000000000001" customHeight="1" x14ac:dyDescent="0.25">
      <c r="A16" s="32"/>
      <c r="B16" s="33" t="s">
        <v>9</v>
      </c>
      <c r="C16" s="211">
        <v>964.55999999999972</v>
      </c>
      <c r="D16" s="212">
        <v>843.04999999999961</v>
      </c>
      <c r="E16" s="218">
        <f t="shared" si="0"/>
        <v>3.9867063496655929E-3</v>
      </c>
      <c r="F16" s="219">
        <f t="shared" si="1"/>
        <v>2.8199853857823953E-3</v>
      </c>
      <c r="G16" s="52">
        <f t="shared" si="2"/>
        <v>-0.12597453761300503</v>
      </c>
      <c r="I16" s="211">
        <v>261.29699999999991</v>
      </c>
      <c r="J16" s="212">
        <v>233.20199999999997</v>
      </c>
      <c r="K16" s="231">
        <f t="shared" si="3"/>
        <v>3.7973758044392647E-3</v>
      </c>
      <c r="L16" s="232">
        <f t="shared" si="4"/>
        <v>2.8842686731109981E-3</v>
      </c>
      <c r="M16" s="52">
        <f t="shared" si="5"/>
        <v>-0.10752132630684605</v>
      </c>
      <c r="O16" s="27">
        <f t="shared" si="6"/>
        <v>2.7089761134610595</v>
      </c>
      <c r="P16" s="143">
        <f t="shared" si="7"/>
        <v>2.7661704525235757</v>
      </c>
      <c r="Q16" s="52">
        <f t="shared" si="8"/>
        <v>2.1112898994684472E-2</v>
      </c>
    </row>
    <row r="17" spans="1:17" ht="20.100000000000001" customHeight="1" x14ac:dyDescent="0.25">
      <c r="A17" s="8" t="s">
        <v>131</v>
      </c>
      <c r="B17" s="3"/>
      <c r="C17" s="19">
        <v>483.24999999999994</v>
      </c>
      <c r="D17" s="140">
        <v>154.47000000000003</v>
      </c>
      <c r="E17" s="214">
        <f t="shared" si="0"/>
        <v>1.997362365716905E-3</v>
      </c>
      <c r="F17" s="215">
        <f t="shared" si="1"/>
        <v>5.1669906001044639E-4</v>
      </c>
      <c r="G17" s="54">
        <f t="shared" si="2"/>
        <v>-0.68035178479048097</v>
      </c>
      <c r="I17" s="31">
        <v>317.91300000000001</v>
      </c>
      <c r="J17" s="141">
        <v>199.791</v>
      </c>
      <c r="K17" s="227">
        <f t="shared" si="3"/>
        <v>4.6201645411799615E-3</v>
      </c>
      <c r="L17" s="228">
        <f t="shared" si="4"/>
        <v>2.471037651776226E-3</v>
      </c>
      <c r="M17" s="54">
        <f t="shared" si="5"/>
        <v>-0.37155448188655388</v>
      </c>
      <c r="O17" s="238">
        <f t="shared" si="6"/>
        <v>6.5786445938955005</v>
      </c>
      <c r="P17" s="239">
        <f t="shared" si="7"/>
        <v>12.933967760730237</v>
      </c>
      <c r="Q17" s="54">
        <f t="shared" si="8"/>
        <v>0.96605358081389747</v>
      </c>
    </row>
    <row r="18" spans="1:17" ht="20.100000000000001" customHeight="1" x14ac:dyDescent="0.25">
      <c r="A18" s="8" t="s">
        <v>10</v>
      </c>
      <c r="C18" s="19">
        <v>1619.8100000000002</v>
      </c>
      <c r="D18" s="140">
        <v>1770.4500000000005</v>
      </c>
      <c r="E18" s="214">
        <f t="shared" si="0"/>
        <v>6.6949767896780149E-3</v>
      </c>
      <c r="F18" s="215">
        <f t="shared" si="1"/>
        <v>5.9221198342428623E-3</v>
      </c>
      <c r="G18" s="52">
        <f t="shared" si="2"/>
        <v>9.2998561559689288E-2</v>
      </c>
      <c r="I18" s="19">
        <v>843.82499999999993</v>
      </c>
      <c r="J18" s="140">
        <v>1081.2569999999998</v>
      </c>
      <c r="K18" s="227">
        <f t="shared" si="3"/>
        <v>1.2263135964748786E-2</v>
      </c>
      <c r="L18" s="228">
        <f t="shared" si="4"/>
        <v>1.3373108689813888E-2</v>
      </c>
      <c r="M18" s="52">
        <f t="shared" si="5"/>
        <v>0.28137587769975991</v>
      </c>
      <c r="O18" s="27">
        <f t="shared" si="6"/>
        <v>5.2094072761620183</v>
      </c>
      <c r="P18" s="143">
        <f t="shared" si="7"/>
        <v>6.1072439210370222</v>
      </c>
      <c r="Q18" s="52">
        <f t="shared" si="8"/>
        <v>0.17234909794506922</v>
      </c>
    </row>
    <row r="19" spans="1:17" ht="20.100000000000001" customHeight="1" thickBot="1" x14ac:dyDescent="0.3">
      <c r="A19" s="8" t="s">
        <v>11</v>
      </c>
      <c r="B19" s="10"/>
      <c r="C19" s="21">
        <v>1735.0499999999997</v>
      </c>
      <c r="D19" s="142">
        <v>2249.7399999999998</v>
      </c>
      <c r="E19" s="220">
        <f t="shared" si="0"/>
        <v>7.1712851994560085E-3</v>
      </c>
      <c r="F19" s="221">
        <f t="shared" si="1"/>
        <v>7.5253352966135915E-3</v>
      </c>
      <c r="G19" s="55">
        <f t="shared" si="2"/>
        <v>0.29664274804760676</v>
      </c>
      <c r="I19" s="21">
        <v>463.57300000000009</v>
      </c>
      <c r="J19" s="142">
        <v>461.98799999999994</v>
      </c>
      <c r="K19" s="233">
        <f t="shared" si="3"/>
        <v>6.7370114995247716E-3</v>
      </c>
      <c r="L19" s="234">
        <f t="shared" si="4"/>
        <v>5.7139197594926446E-3</v>
      </c>
      <c r="M19" s="55">
        <f t="shared" si="5"/>
        <v>-3.4190947272601073E-3</v>
      </c>
      <c r="O19" s="240">
        <f t="shared" si="6"/>
        <v>2.6718134924065602</v>
      </c>
      <c r="P19" s="241">
        <f t="shared" si="7"/>
        <v>2.053517295331905</v>
      </c>
      <c r="Q19" s="55">
        <f t="shared" si="8"/>
        <v>-0.23141443024817668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241944.0799999999</v>
      </c>
      <c r="D20" s="145">
        <f>D8+D9+D10+D13+D17+D18+D19</f>
        <v>298955.45</v>
      </c>
      <c r="E20" s="222">
        <f>E8+E9+E10+E13+E17+E18+E19</f>
        <v>1.0000000000000002</v>
      </c>
      <c r="F20" s="223">
        <f>F8+F9+F10+F13+F17+F18+F19</f>
        <v>1</v>
      </c>
      <c r="G20" s="55">
        <f t="shared" si="2"/>
        <v>0.23563862360261154</v>
      </c>
      <c r="H20" s="1"/>
      <c r="I20" s="213">
        <f>I8+I9+I10+I13+I17+I18+I19</f>
        <v>68809.887000000002</v>
      </c>
      <c r="J20" s="226">
        <f>J8+J9+J10+J13+J17+J18+J19</f>
        <v>80853.07799999998</v>
      </c>
      <c r="K20" s="235">
        <f>K8+K9+K10+K13+K17+K18+K19</f>
        <v>1.0000000000000002</v>
      </c>
      <c r="L20" s="236">
        <f>L8+L9+L10+L13+L17+L18+L19</f>
        <v>1.0000000000000002</v>
      </c>
      <c r="M20" s="55">
        <f t="shared" si="5"/>
        <v>0.17502122914400334</v>
      </c>
      <c r="N20" s="1"/>
      <c r="O20" s="24">
        <f t="shared" si="6"/>
        <v>2.8440409453291866</v>
      </c>
      <c r="P20" s="242">
        <f t="shared" si="7"/>
        <v>2.7045192853985429</v>
      </c>
      <c r="Q20" s="55">
        <f t="shared" si="8"/>
        <v>-4.9057542634814141E-2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14"/>
      <c r="C24" s="357" t="s">
        <v>1</v>
      </c>
      <c r="D24" s="355"/>
      <c r="E24" s="350" t="s">
        <v>105</v>
      </c>
      <c r="F24" s="350"/>
      <c r="G24" s="130" t="s">
        <v>0</v>
      </c>
      <c r="I24" s="351">
        <v>1000</v>
      </c>
      <c r="J24" s="355"/>
      <c r="K24" s="350" t="s">
        <v>105</v>
      </c>
      <c r="L24" s="350"/>
      <c r="M24" s="130" t="s">
        <v>0</v>
      </c>
      <c r="O24" s="349" t="s">
        <v>22</v>
      </c>
      <c r="P24" s="350"/>
      <c r="Q24" s="130" t="s">
        <v>0</v>
      </c>
    </row>
    <row r="25" spans="1:17" ht="15" customHeight="1" x14ac:dyDescent="0.25">
      <c r="A25" s="356"/>
      <c r="B25" s="315"/>
      <c r="C25" s="358" t="str">
        <f>C5</f>
        <v>abril</v>
      </c>
      <c r="D25" s="348"/>
      <c r="E25" s="352" t="str">
        <f>C5</f>
        <v>abril</v>
      </c>
      <c r="F25" s="352"/>
      <c r="G25" s="131" t="str">
        <f>G5</f>
        <v>2024 /2023</v>
      </c>
      <c r="I25" s="347" t="str">
        <f>C5</f>
        <v>abril</v>
      </c>
      <c r="J25" s="348"/>
      <c r="K25" s="359" t="str">
        <f>C5</f>
        <v>abril</v>
      </c>
      <c r="L25" s="354"/>
      <c r="M25" s="131" t="str">
        <f>G5</f>
        <v>2024 /2023</v>
      </c>
      <c r="O25" s="347" t="str">
        <f>C5</f>
        <v>abril</v>
      </c>
      <c r="P25" s="348"/>
      <c r="Q25" s="131" t="str">
        <f>G5</f>
        <v>2024 /2023</v>
      </c>
    </row>
    <row r="26" spans="1:17" ht="19.5" customHeight="1" x14ac:dyDescent="0.25">
      <c r="A26" s="356"/>
      <c r="B26" s="315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49836.84</v>
      </c>
      <c r="D27" s="210">
        <f>D28+D29</f>
        <v>50084.799999999996</v>
      </c>
      <c r="E27" s="216">
        <f t="shared" ref="E27:E40" si="9">C27/$C$40</f>
        <v>0.42723698762708728</v>
      </c>
      <c r="F27" s="217">
        <f t="shared" ref="F27:F40" si="10">D27/$D$40</f>
        <v>0.39849382497199748</v>
      </c>
      <c r="G27" s="53">
        <f t="shared" ref="G27:G40" si="11">(D27-C27)/C27</f>
        <v>4.9754358422403819E-3</v>
      </c>
      <c r="I27" s="78">
        <f>I28+I29</f>
        <v>12582.435999999998</v>
      </c>
      <c r="J27" s="210">
        <f>J28+J29</f>
        <v>12503.663999999997</v>
      </c>
      <c r="K27" s="216">
        <f t="shared" ref="K27:K39" si="12">I27/$I$40</f>
        <v>0.40230477927399644</v>
      </c>
      <c r="L27" s="217">
        <f t="shared" ref="L27:L39" si="13">J27/$J$40</f>
        <v>0.37128613689762546</v>
      </c>
      <c r="M27" s="53">
        <f t="shared" ref="M27:M40" si="14">(J27-I27)/I27</f>
        <v>-6.2604729322685094E-3</v>
      </c>
      <c r="O27" s="63">
        <f t="shared" ref="O27:O40" si="15">(I27/C27)*10</f>
        <v>2.5247258855095946</v>
      </c>
      <c r="P27" s="237">
        <f t="shared" ref="P27:P40" si="16">(J27/D27)*10</f>
        <v>2.4964987381401142</v>
      </c>
      <c r="Q27" s="53">
        <f t="shared" ref="Q27:Q40" si="17">(P27-O27)/O27</f>
        <v>-1.1180281998725967E-2</v>
      </c>
    </row>
    <row r="28" spans="1:17" ht="20.100000000000001" customHeight="1" x14ac:dyDescent="0.25">
      <c r="A28" s="8" t="s">
        <v>4</v>
      </c>
      <c r="C28" s="19">
        <v>27571.789999999994</v>
      </c>
      <c r="D28" s="140">
        <v>25829.879999999997</v>
      </c>
      <c r="E28" s="214">
        <f t="shared" si="9"/>
        <v>0.2363650765796276</v>
      </c>
      <c r="F28" s="215">
        <f t="shared" si="10"/>
        <v>0.20551240455722491</v>
      </c>
      <c r="G28" s="52">
        <f t="shared" si="11"/>
        <v>-6.3177254723033816E-2</v>
      </c>
      <c r="I28" s="19">
        <v>7409.6899999999987</v>
      </c>
      <c r="J28" s="140">
        <v>6711.4930000000004</v>
      </c>
      <c r="K28" s="214">
        <f t="shared" si="12"/>
        <v>0.2369138774032897</v>
      </c>
      <c r="L28" s="215">
        <f t="shared" si="13"/>
        <v>0.19929232813561337</v>
      </c>
      <c r="M28" s="52">
        <f t="shared" si="14"/>
        <v>-9.4227558777762413E-2</v>
      </c>
      <c r="O28" s="27">
        <f t="shared" si="15"/>
        <v>2.6874171027706217</v>
      </c>
      <c r="P28" s="143">
        <f t="shared" si="16"/>
        <v>2.5983446303273579</v>
      </c>
      <c r="Q28" s="52">
        <f t="shared" si="17"/>
        <v>-3.3144267911160367E-2</v>
      </c>
    </row>
    <row r="29" spans="1:17" ht="20.100000000000001" customHeight="1" x14ac:dyDescent="0.25">
      <c r="A29" s="8" t="s">
        <v>5</v>
      </c>
      <c r="C29" s="19">
        <v>22265.05</v>
      </c>
      <c r="D29" s="140">
        <v>24254.92</v>
      </c>
      <c r="E29" s="214">
        <f t="shared" si="9"/>
        <v>0.19087191104745968</v>
      </c>
      <c r="F29" s="215">
        <f t="shared" si="10"/>
        <v>0.19298142041477256</v>
      </c>
      <c r="G29" s="52">
        <f t="shared" si="11"/>
        <v>8.93719079903256E-2</v>
      </c>
      <c r="I29" s="19">
        <v>5172.7460000000001</v>
      </c>
      <c r="J29" s="140">
        <v>5792.1709999999975</v>
      </c>
      <c r="K29" s="214">
        <f t="shared" si="12"/>
        <v>0.16539090187070679</v>
      </c>
      <c r="L29" s="215">
        <f t="shared" si="13"/>
        <v>0.17199380876201215</v>
      </c>
      <c r="M29" s="52">
        <f t="shared" si="14"/>
        <v>0.11974780899738696</v>
      </c>
      <c r="O29" s="27">
        <f t="shared" si="15"/>
        <v>2.3232582006328304</v>
      </c>
      <c r="P29" s="143">
        <f t="shared" si="16"/>
        <v>2.3880396224765938</v>
      </c>
      <c r="Q29" s="52">
        <f t="shared" si="17"/>
        <v>2.7883866643026459E-2</v>
      </c>
    </row>
    <row r="30" spans="1:17" ht="20.100000000000001" customHeight="1" x14ac:dyDescent="0.25">
      <c r="A30" s="23" t="s">
        <v>38</v>
      </c>
      <c r="B30" s="15"/>
      <c r="C30" s="78">
        <f>C31+C32</f>
        <v>33623.709999999992</v>
      </c>
      <c r="D30" s="210">
        <f>D31+D32</f>
        <v>37931.910000000003</v>
      </c>
      <c r="E30" s="216">
        <f t="shared" si="9"/>
        <v>0.28824645730441112</v>
      </c>
      <c r="F30" s="217">
        <f t="shared" si="10"/>
        <v>0.30180078395827803</v>
      </c>
      <c r="G30" s="53">
        <f t="shared" si="11"/>
        <v>0.12812982267572534</v>
      </c>
      <c r="I30" s="78">
        <f>I31+I32</f>
        <v>4371.4610000000011</v>
      </c>
      <c r="J30" s="210">
        <f>J31+J32</f>
        <v>5114.5569999999998</v>
      </c>
      <c r="K30" s="216">
        <f t="shared" si="12"/>
        <v>0.13977099924926178</v>
      </c>
      <c r="L30" s="217">
        <f t="shared" si="13"/>
        <v>0.15187261193780552</v>
      </c>
      <c r="M30" s="53">
        <f t="shared" si="14"/>
        <v>0.16998802002351124</v>
      </c>
      <c r="O30" s="63">
        <f t="shared" si="15"/>
        <v>1.3001126288562452</v>
      </c>
      <c r="P30" s="237">
        <f t="shared" si="16"/>
        <v>1.3483520866731993</v>
      </c>
      <c r="Q30" s="53">
        <f t="shared" si="17"/>
        <v>3.7104060637724895E-2</v>
      </c>
    </row>
    <row r="31" spans="1:17" ht="20.100000000000001" customHeight="1" x14ac:dyDescent="0.25">
      <c r="A31" s="8"/>
      <c r="B31" t="s">
        <v>6</v>
      </c>
      <c r="C31" s="31">
        <v>32803.30999999999</v>
      </c>
      <c r="D31" s="141">
        <v>37050.620000000003</v>
      </c>
      <c r="E31" s="214">
        <f t="shared" si="9"/>
        <v>0.28121340254714194</v>
      </c>
      <c r="F31" s="215">
        <f t="shared" si="10"/>
        <v>0.29478890364709437</v>
      </c>
      <c r="G31" s="52">
        <f t="shared" si="11"/>
        <v>0.12947809230227111</v>
      </c>
      <c r="I31" s="31">
        <v>4192.0490000000009</v>
      </c>
      <c r="J31" s="141">
        <v>4895.3609999999999</v>
      </c>
      <c r="K31" s="214">
        <f t="shared" si="12"/>
        <v>0.13403456593387625</v>
      </c>
      <c r="L31" s="215">
        <f t="shared" si="13"/>
        <v>0.14536376492596867</v>
      </c>
      <c r="M31" s="52">
        <f t="shared" si="14"/>
        <v>0.16777284807501031</v>
      </c>
      <c r="O31" s="27">
        <f t="shared" si="15"/>
        <v>1.2779347571937107</v>
      </c>
      <c r="P31" s="143">
        <f t="shared" si="16"/>
        <v>1.3212629100403717</v>
      </c>
      <c r="Q31" s="52">
        <f t="shared" si="17"/>
        <v>3.390482385955889E-2</v>
      </c>
    </row>
    <row r="32" spans="1:17" ht="20.100000000000001" customHeight="1" x14ac:dyDescent="0.25">
      <c r="A32" s="8"/>
      <c r="B32" t="s">
        <v>39</v>
      </c>
      <c r="C32" s="31">
        <v>820.4000000000002</v>
      </c>
      <c r="D32" s="141">
        <v>881.29</v>
      </c>
      <c r="E32" s="218">
        <f t="shared" si="9"/>
        <v>7.0330547572691714E-3</v>
      </c>
      <c r="F32" s="219">
        <f t="shared" si="10"/>
        <v>7.0118803111836664E-3</v>
      </c>
      <c r="G32" s="52">
        <f t="shared" si="11"/>
        <v>7.4219892735250786E-2</v>
      </c>
      <c r="I32" s="31">
        <v>179.41200000000003</v>
      </c>
      <c r="J32" s="141">
        <v>219.196</v>
      </c>
      <c r="K32" s="218">
        <f t="shared" si="12"/>
        <v>5.7364333153855328E-3</v>
      </c>
      <c r="L32" s="219">
        <f t="shared" si="13"/>
        <v>6.5088470118368456E-3</v>
      </c>
      <c r="M32" s="52">
        <f t="shared" si="14"/>
        <v>0.22174659443069558</v>
      </c>
      <c r="O32" s="27">
        <f t="shared" si="15"/>
        <v>2.1868844466114092</v>
      </c>
      <c r="P32" s="143">
        <f t="shared" si="16"/>
        <v>2.4872176014705714</v>
      </c>
      <c r="Q32" s="52">
        <f t="shared" si="17"/>
        <v>0.13733380166680967</v>
      </c>
    </row>
    <row r="33" spans="1:17" ht="20.100000000000001" customHeight="1" x14ac:dyDescent="0.25">
      <c r="A33" s="23" t="s">
        <v>130</v>
      </c>
      <c r="B33" s="15"/>
      <c r="C33" s="78">
        <f>SUM(C34:C36)</f>
        <v>31518.85</v>
      </c>
      <c r="D33" s="210">
        <f>SUM(D34:D36)</f>
        <v>36837.72</v>
      </c>
      <c r="E33" s="216">
        <f t="shared" si="9"/>
        <v>0.27020209402261502</v>
      </c>
      <c r="F33" s="217">
        <f t="shared" si="10"/>
        <v>0.29309498981821736</v>
      </c>
      <c r="G33" s="53">
        <f t="shared" si="11"/>
        <v>0.16875203251387672</v>
      </c>
      <c r="I33" s="78">
        <f>SUM(I34:I36)</f>
        <v>13696.846999999998</v>
      </c>
      <c r="J33" s="210">
        <f>SUM(J34:J36)</f>
        <v>15823.069999999996</v>
      </c>
      <c r="K33" s="216">
        <f t="shared" si="12"/>
        <v>0.43793642257228255</v>
      </c>
      <c r="L33" s="217">
        <f t="shared" si="13"/>
        <v>0.46985319936305958</v>
      </c>
      <c r="M33" s="53">
        <f t="shared" si="14"/>
        <v>0.15523448571777129</v>
      </c>
      <c r="O33" s="63">
        <f t="shared" si="15"/>
        <v>4.3456049316520113</v>
      </c>
      <c r="P33" s="237">
        <f t="shared" si="16"/>
        <v>4.2953445544403932</v>
      </c>
      <c r="Q33" s="53">
        <f t="shared" si="17"/>
        <v>-1.156579532702972E-2</v>
      </c>
    </row>
    <row r="34" spans="1:17" ht="20.100000000000001" customHeight="1" x14ac:dyDescent="0.25">
      <c r="A34" s="8"/>
      <c r="B34" s="3" t="s">
        <v>7</v>
      </c>
      <c r="C34" s="31">
        <v>29771.200000000001</v>
      </c>
      <c r="D34" s="141">
        <v>35076.550000000003</v>
      </c>
      <c r="E34" s="214">
        <f t="shared" si="9"/>
        <v>0.25521998999221346</v>
      </c>
      <c r="F34" s="215">
        <f t="shared" si="10"/>
        <v>0.27908244769513946</v>
      </c>
      <c r="G34" s="52">
        <f t="shared" si="11"/>
        <v>0.17820410329445915</v>
      </c>
      <c r="I34" s="31">
        <v>12979.634999999998</v>
      </c>
      <c r="J34" s="141">
        <v>15142.108999999997</v>
      </c>
      <c r="K34" s="214">
        <f t="shared" si="12"/>
        <v>0.41500462976581315</v>
      </c>
      <c r="L34" s="215">
        <f t="shared" si="13"/>
        <v>0.44963261609499161</v>
      </c>
      <c r="M34" s="52">
        <f t="shared" si="14"/>
        <v>0.16660514721715969</v>
      </c>
      <c r="O34" s="27">
        <f t="shared" si="15"/>
        <v>4.3597957086042882</v>
      </c>
      <c r="P34" s="143">
        <f t="shared" si="16"/>
        <v>4.3168752343089603</v>
      </c>
      <c r="Q34" s="52">
        <f t="shared" si="17"/>
        <v>-9.8446067577483351E-3</v>
      </c>
    </row>
    <row r="35" spans="1:17" ht="20.100000000000001" customHeight="1" x14ac:dyDescent="0.25">
      <c r="A35" s="8"/>
      <c r="B35" s="3" t="s">
        <v>8</v>
      </c>
      <c r="C35" s="31">
        <v>901.53</v>
      </c>
      <c r="D35" s="141">
        <v>1033.5300000000002</v>
      </c>
      <c r="E35" s="214">
        <f t="shared" si="9"/>
        <v>7.7285590630434839E-3</v>
      </c>
      <c r="F35" s="215">
        <f t="shared" si="10"/>
        <v>8.2231599791415498E-3</v>
      </c>
      <c r="G35" s="52">
        <f t="shared" si="11"/>
        <v>0.14641775648064981</v>
      </c>
      <c r="I35" s="31">
        <v>528.04100000000005</v>
      </c>
      <c r="J35" s="141">
        <v>539.30999999999995</v>
      </c>
      <c r="K35" s="214">
        <f t="shared" si="12"/>
        <v>1.6883329901508773E-2</v>
      </c>
      <c r="L35" s="215">
        <f t="shared" si="13"/>
        <v>1.6014371986503989E-2</v>
      </c>
      <c r="M35" s="52">
        <f t="shared" si="14"/>
        <v>2.1341145857991881E-2</v>
      </c>
      <c r="O35" s="27">
        <f t="shared" si="15"/>
        <v>5.8571650416514149</v>
      </c>
      <c r="P35" s="143">
        <f t="shared" si="16"/>
        <v>5.2181359031668153</v>
      </c>
      <c r="Q35" s="52">
        <f t="shared" si="17"/>
        <v>-0.10910212260374121</v>
      </c>
    </row>
    <row r="36" spans="1:17" ht="20.100000000000001" customHeight="1" x14ac:dyDescent="0.25">
      <c r="A36" s="32"/>
      <c r="B36" s="33" t="s">
        <v>9</v>
      </c>
      <c r="C36" s="211">
        <v>846.11999999999989</v>
      </c>
      <c r="D36" s="212">
        <v>727.63999999999976</v>
      </c>
      <c r="E36" s="218">
        <f t="shared" si="9"/>
        <v>7.2535449673581049E-3</v>
      </c>
      <c r="F36" s="219">
        <f t="shared" si="10"/>
        <v>5.7893821439363672E-3</v>
      </c>
      <c r="G36" s="52">
        <f t="shared" si="11"/>
        <v>-0.1400274192785895</v>
      </c>
      <c r="I36" s="211">
        <v>189.17099999999996</v>
      </c>
      <c r="J36" s="212">
        <v>141.65099999999998</v>
      </c>
      <c r="K36" s="218">
        <f t="shared" si="12"/>
        <v>6.0484629049606282E-3</v>
      </c>
      <c r="L36" s="219">
        <f t="shared" si="13"/>
        <v>4.2062112815639922E-3</v>
      </c>
      <c r="M36" s="52">
        <f t="shared" si="14"/>
        <v>-0.25120129406727243</v>
      </c>
      <c r="O36" s="27">
        <f t="shared" si="15"/>
        <v>2.2357467025953763</v>
      </c>
      <c r="P36" s="143">
        <f t="shared" si="16"/>
        <v>1.9467181573305483</v>
      </c>
      <c r="Q36" s="52">
        <f t="shared" si="17"/>
        <v>-0.1292760691223688</v>
      </c>
    </row>
    <row r="37" spans="1:17" ht="20.100000000000001" customHeight="1" x14ac:dyDescent="0.25">
      <c r="A37" s="8" t="s">
        <v>131</v>
      </c>
      <c r="B37" s="3"/>
      <c r="C37" s="19">
        <v>240.39999999999998</v>
      </c>
      <c r="D37" s="140"/>
      <c r="E37" s="214">
        <f t="shared" si="9"/>
        <v>2.0608805017643932E-3</v>
      </c>
      <c r="F37" s="215">
        <f t="shared" si="10"/>
        <v>0</v>
      </c>
      <c r="G37" s="54">
        <f t="shared" si="11"/>
        <v>-1</v>
      </c>
      <c r="I37" s="19">
        <v>57.24</v>
      </c>
      <c r="J37" s="140"/>
      <c r="K37" s="214">
        <f t="shared" si="12"/>
        <v>1.8301643311075505E-3</v>
      </c>
      <c r="L37" s="215">
        <f t="shared" si="13"/>
        <v>0</v>
      </c>
      <c r="M37" s="54">
        <f t="shared" si="14"/>
        <v>-1</v>
      </c>
      <c r="O37" s="238">
        <f t="shared" si="15"/>
        <v>2.3810316139767056</v>
      </c>
      <c r="P37" s="239" t="e">
        <f t="shared" si="16"/>
        <v>#DIV/0!</v>
      </c>
      <c r="Q37" s="54" t="e">
        <f t="shared" si="17"/>
        <v>#DIV/0!</v>
      </c>
    </row>
    <row r="38" spans="1:17" ht="20.100000000000001" customHeight="1" x14ac:dyDescent="0.25">
      <c r="A38" s="8" t="s">
        <v>10</v>
      </c>
      <c r="C38" s="19">
        <v>770.36999999999978</v>
      </c>
      <c r="D38" s="140">
        <v>379.23000000000013</v>
      </c>
      <c r="E38" s="214">
        <f t="shared" si="9"/>
        <v>6.6041618641607125E-3</v>
      </c>
      <c r="F38" s="215">
        <f t="shared" si="10"/>
        <v>3.0172989259042798E-3</v>
      </c>
      <c r="G38" s="52">
        <f t="shared" si="11"/>
        <v>-0.50773005179329378</v>
      </c>
      <c r="I38" s="19">
        <v>363.04599999999999</v>
      </c>
      <c r="J38" s="140">
        <v>134.40200000000004</v>
      </c>
      <c r="K38" s="214">
        <f t="shared" si="12"/>
        <v>1.160785883562669E-2</v>
      </c>
      <c r="L38" s="215">
        <f t="shared" si="13"/>
        <v>3.9909581200610229E-3</v>
      </c>
      <c r="M38" s="52">
        <f t="shared" si="14"/>
        <v>-0.62979346969805461</v>
      </c>
      <c r="O38" s="27">
        <f t="shared" si="15"/>
        <v>4.7126186118358726</v>
      </c>
      <c r="P38" s="143">
        <f t="shared" si="16"/>
        <v>3.5440761543126866</v>
      </c>
      <c r="Q38" s="52">
        <f t="shared" si="17"/>
        <v>-0.24796032816836888</v>
      </c>
    </row>
    <row r="39" spans="1:17" ht="20.100000000000001" customHeight="1" thickBot="1" x14ac:dyDescent="0.3">
      <c r="A39" s="8" t="s">
        <v>11</v>
      </c>
      <c r="B39" s="10"/>
      <c r="C39" s="21">
        <v>659</v>
      </c>
      <c r="D39" s="142">
        <v>451.60000000000008</v>
      </c>
      <c r="E39" s="220">
        <f t="shared" si="9"/>
        <v>5.6494186799614611E-3</v>
      </c>
      <c r="F39" s="221">
        <f t="shared" si="10"/>
        <v>3.5931023256028597E-3</v>
      </c>
      <c r="G39" s="55">
        <f t="shared" si="11"/>
        <v>-0.31471927162367214</v>
      </c>
      <c r="I39" s="21">
        <v>204.85000000000002</v>
      </c>
      <c r="J39" s="142">
        <v>100.932</v>
      </c>
      <c r="K39" s="220">
        <f t="shared" si="12"/>
        <v>6.5497757377250476E-3</v>
      </c>
      <c r="L39" s="221">
        <f t="shared" si="13"/>
        <v>2.9970936814481854E-3</v>
      </c>
      <c r="M39" s="55">
        <f t="shared" si="14"/>
        <v>-0.50728825970222113</v>
      </c>
      <c r="O39" s="240">
        <f t="shared" si="15"/>
        <v>3.1084977238239757</v>
      </c>
      <c r="P39" s="241">
        <f t="shared" si="16"/>
        <v>2.2349867139061113</v>
      </c>
      <c r="Q39" s="55">
        <f t="shared" si="17"/>
        <v>-0.28100744717396764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116649.16999999998</v>
      </c>
      <c r="D40" s="226">
        <f>D28+D29+D30+D33+D37+D38+D39</f>
        <v>125685.26</v>
      </c>
      <c r="E40" s="222">
        <f t="shared" si="9"/>
        <v>1</v>
      </c>
      <c r="F40" s="223">
        <f t="shared" si="10"/>
        <v>1</v>
      </c>
      <c r="G40" s="55">
        <f t="shared" si="11"/>
        <v>7.746381735935208E-2</v>
      </c>
      <c r="H40" s="1"/>
      <c r="I40" s="213">
        <f>I28+I29+I30+I33+I37+I38+I39</f>
        <v>31275.879999999994</v>
      </c>
      <c r="J40" s="226">
        <f>J28+J29+J30+J33+J37+J38+J39</f>
        <v>33676.625</v>
      </c>
      <c r="K40" s="222">
        <f>K28+K29+K30+K33+K37+K38+K39</f>
        <v>1</v>
      </c>
      <c r="L40" s="223">
        <f>L28+L29+L30+L33+L37+L38+L39</f>
        <v>0.99999999999999978</v>
      </c>
      <c r="M40" s="55">
        <f t="shared" si="14"/>
        <v>7.6760270214619272E-2</v>
      </c>
      <c r="N40" s="1"/>
      <c r="O40" s="24">
        <f t="shared" si="15"/>
        <v>2.6811918164527015</v>
      </c>
      <c r="P40" s="242">
        <f t="shared" si="16"/>
        <v>2.6794410895915721</v>
      </c>
      <c r="Q40" s="55">
        <f t="shared" si="17"/>
        <v>-6.5296591254171833E-4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14"/>
      <c r="C44" s="357" t="s">
        <v>1</v>
      </c>
      <c r="D44" s="355"/>
      <c r="E44" s="350" t="s">
        <v>105</v>
      </c>
      <c r="F44" s="350"/>
      <c r="G44" s="130" t="s">
        <v>0</v>
      </c>
      <c r="I44" s="351">
        <v>1000</v>
      </c>
      <c r="J44" s="355"/>
      <c r="K44" s="350" t="s">
        <v>105</v>
      </c>
      <c r="L44" s="350"/>
      <c r="M44" s="130" t="s">
        <v>0</v>
      </c>
      <c r="O44" s="349" t="s">
        <v>22</v>
      </c>
      <c r="P44" s="350"/>
      <c r="Q44" s="130" t="s">
        <v>0</v>
      </c>
    </row>
    <row r="45" spans="1:17" ht="15" customHeight="1" x14ac:dyDescent="0.25">
      <c r="A45" s="356"/>
      <c r="B45" s="315"/>
      <c r="C45" s="358" t="str">
        <f>C5</f>
        <v>abril</v>
      </c>
      <c r="D45" s="348"/>
      <c r="E45" s="352" t="str">
        <f>C25</f>
        <v>abril</v>
      </c>
      <c r="F45" s="352"/>
      <c r="G45" s="131" t="str">
        <f>G25</f>
        <v>2024 /2023</v>
      </c>
      <c r="I45" s="347" t="str">
        <f>C5</f>
        <v>abril</v>
      </c>
      <c r="J45" s="348"/>
      <c r="K45" s="359" t="str">
        <f>C25</f>
        <v>abril</v>
      </c>
      <c r="L45" s="354"/>
      <c r="M45" s="131" t="str">
        <f>G45</f>
        <v>2024 /2023</v>
      </c>
      <c r="O45" s="347" t="str">
        <f>C5</f>
        <v>abril</v>
      </c>
      <c r="P45" s="348"/>
      <c r="Q45" s="131" t="str">
        <f>Q25</f>
        <v>2024 /2023</v>
      </c>
    </row>
    <row r="46" spans="1:17" ht="15.75" customHeight="1" x14ac:dyDescent="0.25">
      <c r="A46" s="356"/>
      <c r="B46" s="315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66962.91</v>
      </c>
      <c r="D47" s="210">
        <f>D48+D49</f>
        <v>91643.240000000049</v>
      </c>
      <c r="E47" s="216">
        <f t="shared" ref="E47:E59" si="18">C47/$C$60</f>
        <v>0.53444238077987372</v>
      </c>
      <c r="F47" s="217">
        <f t="shared" ref="F47:F59" si="19">D47/$D$60</f>
        <v>0.52890367350552336</v>
      </c>
      <c r="G47" s="53">
        <f t="shared" ref="G47:G60" si="20">(D47-C47)/C47</f>
        <v>0.36856716651053611</v>
      </c>
      <c r="H47"/>
      <c r="I47" s="78">
        <f>I48+I49</f>
        <v>21106.725999999999</v>
      </c>
      <c r="J47" s="210">
        <f>J48+J49</f>
        <v>28633.780999999988</v>
      </c>
      <c r="K47" s="216">
        <f t="shared" ref="K47:K59" si="21">I47/$I$60</f>
        <v>0.56233607032683708</v>
      </c>
      <c r="L47" s="217">
        <f t="shared" ref="L47:L59" si="22">J47/$J$60</f>
        <v>0.60695069635693033</v>
      </c>
      <c r="M47" s="53">
        <f t="shared" ref="M47:M60" si="23">(J47-I47)/I47</f>
        <v>0.35661878587896528</v>
      </c>
      <c r="N47"/>
      <c r="O47" s="63">
        <f t="shared" ref="O47:O60" si="24">(I47/C47)*10</f>
        <v>3.1520025040727768</v>
      </c>
      <c r="P47" s="237">
        <f t="shared" ref="P47:P60" si="25">(J47/D47)*10</f>
        <v>3.1244837044172566</v>
      </c>
      <c r="Q47" s="53">
        <f t="shared" ref="Q47:Q60" si="26">(P47-O47)/O47</f>
        <v>-8.7305767111423571E-3</v>
      </c>
    </row>
    <row r="48" spans="1:17" ht="20.100000000000001" customHeight="1" x14ac:dyDescent="0.25">
      <c r="A48" s="8" t="s">
        <v>4</v>
      </c>
      <c r="C48" s="19">
        <v>32570.379999999994</v>
      </c>
      <c r="D48" s="140">
        <v>45754.310000000034</v>
      </c>
      <c r="E48" s="214">
        <f t="shared" si="18"/>
        <v>0.2599497457638143</v>
      </c>
      <c r="F48" s="215">
        <f t="shared" si="19"/>
        <v>0.26406336831511529</v>
      </c>
      <c r="G48" s="52">
        <f t="shared" si="20"/>
        <v>0.4047828118677167</v>
      </c>
      <c r="I48" s="19">
        <v>12172.79</v>
      </c>
      <c r="J48" s="140">
        <v>16740.181999999986</v>
      </c>
      <c r="K48" s="214">
        <f t="shared" si="21"/>
        <v>0.32431362843833855</v>
      </c>
      <c r="L48" s="215">
        <f t="shared" si="22"/>
        <v>0.35484189538369898</v>
      </c>
      <c r="M48" s="52">
        <f t="shared" si="23"/>
        <v>0.37521324199300121</v>
      </c>
      <c r="O48" s="27">
        <f t="shared" si="24"/>
        <v>3.7373804051411144</v>
      </c>
      <c r="P48" s="143">
        <f t="shared" si="25"/>
        <v>3.6587114962502931</v>
      </c>
      <c r="Q48" s="52">
        <f t="shared" si="26"/>
        <v>-2.1049211041671016E-2</v>
      </c>
    </row>
    <row r="49" spans="1:17" ht="20.100000000000001" customHeight="1" x14ac:dyDescent="0.25">
      <c r="A49" s="8" t="s">
        <v>5</v>
      </c>
      <c r="C49" s="19">
        <v>34392.530000000006</v>
      </c>
      <c r="D49" s="140">
        <v>45888.930000000008</v>
      </c>
      <c r="E49" s="214">
        <f t="shared" si="18"/>
        <v>0.27449263501605936</v>
      </c>
      <c r="F49" s="215">
        <f t="shared" si="19"/>
        <v>0.26484030519040802</v>
      </c>
      <c r="G49" s="52">
        <f t="shared" si="20"/>
        <v>0.33427026159459627</v>
      </c>
      <c r="I49" s="19">
        <v>8933.9359999999979</v>
      </c>
      <c r="J49" s="140">
        <v>11893.599</v>
      </c>
      <c r="K49" s="214">
        <f t="shared" si="21"/>
        <v>0.23802244188849853</v>
      </c>
      <c r="L49" s="215">
        <f t="shared" si="22"/>
        <v>0.25210880097323135</v>
      </c>
      <c r="M49" s="52">
        <f t="shared" si="23"/>
        <v>0.33128321044610159</v>
      </c>
      <c r="O49" s="27">
        <f t="shared" si="24"/>
        <v>2.5976384988251802</v>
      </c>
      <c r="P49" s="143">
        <f t="shared" si="25"/>
        <v>2.5918231259695963</v>
      </c>
      <c r="Q49" s="52">
        <f t="shared" si="26"/>
        <v>-2.2387152246988772E-3</v>
      </c>
    </row>
    <row r="50" spans="1:17" ht="20.100000000000001" customHeight="1" x14ac:dyDescent="0.25">
      <c r="A50" s="23" t="s">
        <v>38</v>
      </c>
      <c r="B50" s="15"/>
      <c r="C50" s="78">
        <f>C51+C52</f>
        <v>45234.01999999999</v>
      </c>
      <c r="D50" s="210">
        <f>D51+D52</f>
        <v>68732.02</v>
      </c>
      <c r="E50" s="216">
        <f t="shared" si="18"/>
        <v>0.36102041176293587</v>
      </c>
      <c r="F50" s="217">
        <f t="shared" si="19"/>
        <v>0.39667538888253062</v>
      </c>
      <c r="G50" s="53">
        <f t="shared" si="20"/>
        <v>0.51947627029390753</v>
      </c>
      <c r="I50" s="78">
        <f>I51+I52</f>
        <v>6513.3419999999987</v>
      </c>
      <c r="J50" s="210">
        <f>J51+J52</f>
        <v>8935.4570000000022</v>
      </c>
      <c r="K50" s="216">
        <f t="shared" si="21"/>
        <v>0.1735317521521216</v>
      </c>
      <c r="L50" s="217">
        <f t="shared" si="22"/>
        <v>0.18940501949139765</v>
      </c>
      <c r="M50" s="53">
        <f t="shared" si="23"/>
        <v>0.3718697713094144</v>
      </c>
      <c r="O50" s="63">
        <f t="shared" si="24"/>
        <v>1.4399211036295247</v>
      </c>
      <c r="P50" s="237">
        <f t="shared" si="25"/>
        <v>1.300042833020185</v>
      </c>
      <c r="Q50" s="53">
        <f t="shared" si="26"/>
        <v>-9.7143010305743016E-2</v>
      </c>
    </row>
    <row r="51" spans="1:17" ht="20.100000000000001" customHeight="1" x14ac:dyDescent="0.25">
      <c r="A51" s="8"/>
      <c r="B51" t="s">
        <v>6</v>
      </c>
      <c r="C51" s="31">
        <v>43949.749999999993</v>
      </c>
      <c r="D51" s="141">
        <v>67640.180000000008</v>
      </c>
      <c r="E51" s="214">
        <f t="shared" si="18"/>
        <v>0.35077043432969457</v>
      </c>
      <c r="F51" s="215">
        <f t="shared" si="19"/>
        <v>0.39037401644218184</v>
      </c>
      <c r="G51" s="52">
        <f t="shared" si="20"/>
        <v>0.53903446549752887</v>
      </c>
      <c r="I51" s="31">
        <v>6221.5909999999985</v>
      </c>
      <c r="J51" s="141">
        <v>8660.1060000000016</v>
      </c>
      <c r="K51" s="214">
        <f t="shared" si="21"/>
        <v>0.16575877443620654</v>
      </c>
      <c r="L51" s="215">
        <f t="shared" si="22"/>
        <v>0.18356840010841857</v>
      </c>
      <c r="M51" s="52">
        <f t="shared" si="23"/>
        <v>0.39194395774328522</v>
      </c>
      <c r="O51" s="27">
        <f t="shared" si="24"/>
        <v>1.4156146508228145</v>
      </c>
      <c r="P51" s="143">
        <f t="shared" si="25"/>
        <v>1.2803197744299322</v>
      </c>
      <c r="Q51" s="52">
        <f t="shared" si="26"/>
        <v>-9.5573238320360174E-2</v>
      </c>
    </row>
    <row r="52" spans="1:17" ht="20.100000000000001" customHeight="1" x14ac:dyDescent="0.25">
      <c r="A52" s="8"/>
      <c r="B52" t="s">
        <v>39</v>
      </c>
      <c r="C52" s="31">
        <v>1284.27</v>
      </c>
      <c r="D52" s="141">
        <v>1091.8399999999999</v>
      </c>
      <c r="E52" s="218">
        <f t="shared" si="18"/>
        <v>1.0249977433241303E-2</v>
      </c>
      <c r="F52" s="219">
        <f t="shared" si="19"/>
        <v>6.3013724403487952E-3</v>
      </c>
      <c r="G52" s="52">
        <f t="shared" si="20"/>
        <v>-0.14983609365631842</v>
      </c>
      <c r="I52" s="31">
        <v>291.75099999999998</v>
      </c>
      <c r="J52" s="141">
        <v>275.351</v>
      </c>
      <c r="K52" s="218">
        <f t="shared" si="21"/>
        <v>7.772977715915062E-3</v>
      </c>
      <c r="L52" s="219">
        <f t="shared" si="22"/>
        <v>5.8366193829790481E-3</v>
      </c>
      <c r="M52" s="52">
        <f t="shared" si="23"/>
        <v>-5.621231803832713E-2</v>
      </c>
      <c r="O52" s="27">
        <f t="shared" si="24"/>
        <v>2.2717263503780356</v>
      </c>
      <c r="P52" s="143">
        <f t="shared" si="25"/>
        <v>2.5218988130128963</v>
      </c>
      <c r="Q52" s="52">
        <f t="shared" si="26"/>
        <v>0.1101243829800318</v>
      </c>
    </row>
    <row r="53" spans="1:17" ht="20.100000000000001" customHeight="1" x14ac:dyDescent="0.25">
      <c r="A53" s="23" t="s">
        <v>130</v>
      </c>
      <c r="B53" s="15"/>
      <c r="C53" s="78">
        <f>SUM(C54:C56)</f>
        <v>10929.640000000003</v>
      </c>
      <c r="D53" s="210">
        <f>SUM(D54:D56)</f>
        <v>9551.1000000000022</v>
      </c>
      <c r="E53" s="216">
        <f t="shared" si="18"/>
        <v>8.7231316898667338E-2</v>
      </c>
      <c r="F53" s="217">
        <f t="shared" si="19"/>
        <v>5.5122580520053664E-2</v>
      </c>
      <c r="G53" s="53">
        <f t="shared" si="20"/>
        <v>-0.12612858246017256</v>
      </c>
      <c r="I53" s="78">
        <f>SUM(I54:I56)</f>
        <v>8913.764000000001</v>
      </c>
      <c r="J53" s="210">
        <f>SUM(J54:J56)</f>
        <v>8099.5130000000008</v>
      </c>
      <c r="K53" s="216">
        <f t="shared" si="21"/>
        <v>0.23748500926106822</v>
      </c>
      <c r="L53" s="217">
        <f t="shared" si="22"/>
        <v>0.17168550166329807</v>
      </c>
      <c r="M53" s="53">
        <f t="shared" si="23"/>
        <v>-9.13476057925698E-2</v>
      </c>
      <c r="O53" s="63">
        <f t="shared" si="24"/>
        <v>8.1555879242134228</v>
      </c>
      <c r="P53" s="237">
        <f t="shared" si="25"/>
        <v>8.4801886693679247</v>
      </c>
      <c r="Q53" s="53">
        <f t="shared" si="26"/>
        <v>3.9801023319334571E-2</v>
      </c>
    </row>
    <row r="54" spans="1:17" ht="20.100000000000001" customHeight="1" x14ac:dyDescent="0.25">
      <c r="A54" s="8"/>
      <c r="B54" s="3" t="s">
        <v>7</v>
      </c>
      <c r="C54" s="31">
        <v>10192.760000000002</v>
      </c>
      <c r="D54" s="141">
        <v>8627.9300000000021</v>
      </c>
      <c r="E54" s="214">
        <f t="shared" si="18"/>
        <v>8.1350152212887189E-2</v>
      </c>
      <c r="F54" s="215">
        <f t="shared" si="19"/>
        <v>4.9794658850434673E-2</v>
      </c>
      <c r="G54" s="52">
        <f t="shared" si="20"/>
        <v>-0.15352367759076047</v>
      </c>
      <c r="I54" s="31">
        <v>8236.1040000000012</v>
      </c>
      <c r="J54" s="141">
        <v>7113.3330000000005</v>
      </c>
      <c r="K54" s="214">
        <f t="shared" si="21"/>
        <v>0.21943044876610163</v>
      </c>
      <c r="L54" s="215">
        <f t="shared" si="22"/>
        <v>0.15078142903197922</v>
      </c>
      <c r="M54" s="52">
        <f t="shared" si="23"/>
        <v>-0.13632307217101683</v>
      </c>
      <c r="O54" s="27">
        <f t="shared" si="24"/>
        <v>8.0803472268551406</v>
      </c>
      <c r="P54" s="143">
        <f t="shared" si="25"/>
        <v>8.2445418541875028</v>
      </c>
      <c r="Q54" s="52">
        <f t="shared" si="26"/>
        <v>2.0320244009645924E-2</v>
      </c>
    </row>
    <row r="55" spans="1:17" ht="20.100000000000001" customHeight="1" x14ac:dyDescent="0.25">
      <c r="A55" s="8"/>
      <c r="B55" s="3" t="s">
        <v>8</v>
      </c>
      <c r="C55" s="31">
        <v>618.44000000000017</v>
      </c>
      <c r="D55" s="141">
        <v>807.76</v>
      </c>
      <c r="E55" s="214">
        <f t="shared" si="18"/>
        <v>4.9358748890916647E-3</v>
      </c>
      <c r="F55" s="215">
        <f t="shared" si="19"/>
        <v>4.6618521050851248E-3</v>
      </c>
      <c r="G55" s="52">
        <f t="shared" si="20"/>
        <v>0.30612508893344509</v>
      </c>
      <c r="I55" s="31">
        <v>605.53399999999999</v>
      </c>
      <c r="J55" s="141">
        <v>894.62900000000002</v>
      </c>
      <c r="K55" s="214">
        <f t="shared" si="21"/>
        <v>1.6132943120088401E-2</v>
      </c>
      <c r="L55" s="215">
        <f t="shared" si="22"/>
        <v>1.8963464675905164E-2</v>
      </c>
      <c r="M55" s="52">
        <f t="shared" si="23"/>
        <v>0.47742158161226295</v>
      </c>
      <c r="O55" s="27">
        <f t="shared" si="24"/>
        <v>9.7913136278377824</v>
      </c>
      <c r="P55" s="143">
        <f t="shared" si="25"/>
        <v>11.075430821035951</v>
      </c>
      <c r="Q55" s="52">
        <f t="shared" si="26"/>
        <v>0.13114861212772128</v>
      </c>
    </row>
    <row r="56" spans="1:17" ht="20.100000000000001" customHeight="1" x14ac:dyDescent="0.25">
      <c r="A56" s="32"/>
      <c r="B56" s="33" t="s">
        <v>9</v>
      </c>
      <c r="C56" s="211">
        <v>118.44000000000001</v>
      </c>
      <c r="D56" s="212">
        <v>115.40999999999998</v>
      </c>
      <c r="E56" s="218">
        <f t="shared" si="18"/>
        <v>9.4528979668846887E-4</v>
      </c>
      <c r="F56" s="219">
        <f t="shared" si="19"/>
        <v>6.6606956453386424E-4</v>
      </c>
      <c r="G56" s="52">
        <f t="shared" si="20"/>
        <v>-2.5582573454914128E-2</v>
      </c>
      <c r="I56" s="211">
        <v>72.126000000000005</v>
      </c>
      <c r="J56" s="212">
        <v>91.55100000000003</v>
      </c>
      <c r="K56" s="218">
        <f t="shared" si="21"/>
        <v>1.9216173748782003E-3</v>
      </c>
      <c r="L56" s="219">
        <f t="shared" si="22"/>
        <v>1.9406079554136902E-3</v>
      </c>
      <c r="M56" s="52">
        <f t="shared" si="23"/>
        <v>0.26932035604359073</v>
      </c>
      <c r="O56" s="27">
        <f t="shared" si="24"/>
        <v>6.089665653495441</v>
      </c>
      <c r="P56" s="143">
        <f t="shared" si="25"/>
        <v>7.9326748115414647</v>
      </c>
      <c r="Q56" s="52">
        <f t="shared" si="26"/>
        <v>0.30264537708866573</v>
      </c>
    </row>
    <row r="57" spans="1:17" ht="20.100000000000001" customHeight="1" x14ac:dyDescent="0.25">
      <c r="A57" s="8" t="s">
        <v>131</v>
      </c>
      <c r="B57" s="3"/>
      <c r="C57" s="19">
        <v>242.84999999999997</v>
      </c>
      <c r="D57" s="140">
        <v>154.47000000000003</v>
      </c>
      <c r="E57" s="214">
        <f t="shared" si="18"/>
        <v>1.9382271793802314E-3</v>
      </c>
      <c r="F57" s="215">
        <f t="shared" si="19"/>
        <v>8.9149783929941989E-4</v>
      </c>
      <c r="G57" s="54">
        <f t="shared" si="20"/>
        <v>-0.36392835083384784</v>
      </c>
      <c r="I57" s="19">
        <v>260.673</v>
      </c>
      <c r="J57" s="140">
        <v>199.791</v>
      </c>
      <c r="K57" s="214">
        <f t="shared" si="21"/>
        <v>6.9449819199959113E-3</v>
      </c>
      <c r="L57" s="215">
        <f t="shared" si="22"/>
        <v>4.2349729005696987E-3</v>
      </c>
      <c r="M57" s="54">
        <f t="shared" si="23"/>
        <v>-0.23355698518833942</v>
      </c>
      <c r="O57" s="238">
        <f t="shared" si="24"/>
        <v>10.733909820877086</v>
      </c>
      <c r="P57" s="239">
        <f t="shared" si="25"/>
        <v>12.933967760730237</v>
      </c>
      <c r="Q57" s="54">
        <f t="shared" si="26"/>
        <v>0.20496333363767541</v>
      </c>
    </row>
    <row r="58" spans="1:17" ht="20.100000000000001" customHeight="1" x14ac:dyDescent="0.25">
      <c r="A58" s="8" t="s">
        <v>10</v>
      </c>
      <c r="C58" s="19">
        <v>849.43999999999994</v>
      </c>
      <c r="D58" s="140">
        <v>1391.2200000000007</v>
      </c>
      <c r="E58" s="214">
        <f t="shared" si="18"/>
        <v>6.779525201781939E-3</v>
      </c>
      <c r="F58" s="215">
        <f t="shared" si="19"/>
        <v>8.0291941735621108E-3</v>
      </c>
      <c r="G58" s="52">
        <f t="shared" si="20"/>
        <v>0.63780843850066016</v>
      </c>
      <c r="I58" s="19">
        <v>480.779</v>
      </c>
      <c r="J58" s="140">
        <v>946.85500000000002</v>
      </c>
      <c r="K58" s="214">
        <f t="shared" si="21"/>
        <v>1.2809157306332893E-2</v>
      </c>
      <c r="L58" s="215">
        <f t="shared" si="22"/>
        <v>2.0070500001346015E-2</v>
      </c>
      <c r="M58" s="52">
        <f t="shared" si="23"/>
        <v>0.96941838141848968</v>
      </c>
      <c r="O58" s="27">
        <f t="shared" si="24"/>
        <v>5.6599524392540967</v>
      </c>
      <c r="P58" s="143">
        <f t="shared" si="25"/>
        <v>6.8059329221834037</v>
      </c>
      <c r="Q58" s="52">
        <f t="shared" si="26"/>
        <v>0.20247175134926246</v>
      </c>
    </row>
    <row r="59" spans="1:17" ht="20.100000000000001" customHeight="1" thickBot="1" x14ac:dyDescent="0.3">
      <c r="A59" s="8" t="s">
        <v>11</v>
      </c>
      <c r="B59" s="10"/>
      <c r="C59" s="21">
        <v>1076.05</v>
      </c>
      <c r="D59" s="142">
        <v>1798.14</v>
      </c>
      <c r="E59" s="220">
        <f t="shared" si="18"/>
        <v>8.5881381773609145E-3</v>
      </c>
      <c r="F59" s="221">
        <f t="shared" si="19"/>
        <v>1.0377665079030611E-2</v>
      </c>
      <c r="G59" s="55">
        <f t="shared" si="20"/>
        <v>0.67105617768691062</v>
      </c>
      <c r="I59" s="21">
        <v>258.72300000000001</v>
      </c>
      <c r="J59" s="142">
        <v>361.05599999999998</v>
      </c>
      <c r="K59" s="220">
        <f t="shared" si="21"/>
        <v>6.8930290336440755E-3</v>
      </c>
      <c r="L59" s="221">
        <f t="shared" si="22"/>
        <v>7.6533095864583138E-3</v>
      </c>
      <c r="M59" s="55">
        <f t="shared" si="23"/>
        <v>0.39553112788580824</v>
      </c>
      <c r="O59" s="240">
        <f t="shared" si="24"/>
        <v>2.4043771200223043</v>
      </c>
      <c r="P59" s="241">
        <f t="shared" si="25"/>
        <v>2.0079415395909104</v>
      </c>
      <c r="Q59" s="55">
        <f t="shared" si="26"/>
        <v>-0.16488078227417019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125294.91</v>
      </c>
      <c r="D60" s="226">
        <f>D48+D49+D50+D53+D57+D58+D59</f>
        <v>173270.19000000009</v>
      </c>
      <c r="E60" s="222">
        <f>E48+E49+E50+E53+E57+E58+E59</f>
        <v>1</v>
      </c>
      <c r="F60" s="223">
        <f>F48+F49+F50+F53+F57+F58+F59</f>
        <v>0.99999999999999967</v>
      </c>
      <c r="G60" s="55">
        <f t="shared" si="20"/>
        <v>0.38289887434373898</v>
      </c>
      <c r="H60" s="1"/>
      <c r="I60" s="213">
        <f>I48+I49+I50+I53+I57+I58+I59</f>
        <v>37534.007000000005</v>
      </c>
      <c r="J60" s="226">
        <f>J48+J49+J50+J53+J57+J58+J59</f>
        <v>47176.452999999987</v>
      </c>
      <c r="K60" s="222">
        <f>K48+K49+K50+K53+K57+K58+K59</f>
        <v>0.99999999999999978</v>
      </c>
      <c r="L60" s="223">
        <f>L48+L49+L50+L53+L57+L58+L59</f>
        <v>1.0000000000000002</v>
      </c>
      <c r="M60" s="55">
        <f t="shared" si="23"/>
        <v>0.25689892368805656</v>
      </c>
      <c r="N60" s="1"/>
      <c r="O60" s="24">
        <f t="shared" si="24"/>
        <v>2.9956529758471433</v>
      </c>
      <c r="P60" s="242">
        <f t="shared" si="25"/>
        <v>2.7227102942519981</v>
      </c>
      <c r="Q60" s="55">
        <f t="shared" si="26"/>
        <v>-9.1112917215639619E-2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160</v>
      </c>
      <c r="F5" s="348"/>
      <c r="G5" s="352" t="str">
        <f>E5</f>
        <v>jan-abril</v>
      </c>
      <c r="H5" s="352"/>
      <c r="I5" s="131" t="s">
        <v>149</v>
      </c>
      <c r="K5" s="347" t="str">
        <f>E5</f>
        <v>jan-abril</v>
      </c>
      <c r="L5" s="352"/>
      <c r="M5" s="353" t="str">
        <f>E5</f>
        <v>jan-abril</v>
      </c>
      <c r="N5" s="354"/>
      <c r="O5" s="131" t="str">
        <f>I5</f>
        <v>2024 /2023</v>
      </c>
      <c r="Q5" s="347" t="str">
        <f>E5</f>
        <v>jan-abril</v>
      </c>
      <c r="R5" s="348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461825.97999999975</v>
      </c>
      <c r="F7" s="145">
        <v>456833.76000000024</v>
      </c>
      <c r="G7" s="243">
        <f>E7/E15</f>
        <v>0.46142809516781752</v>
      </c>
      <c r="H7" s="244">
        <f>F7/F15</f>
        <v>0.43477259010124514</v>
      </c>
      <c r="I7" s="164">
        <f t="shared" ref="I7:I11" si="0">(F7-E7)/E7</f>
        <v>-1.0809742665407237E-2</v>
      </c>
      <c r="J7" s="1"/>
      <c r="K7" s="17">
        <v>126616.61000000009</v>
      </c>
      <c r="L7" s="145">
        <v>128840.77999999994</v>
      </c>
      <c r="M7" s="243">
        <f>K7/K15</f>
        <v>0.45097016833672648</v>
      </c>
      <c r="N7" s="244">
        <f>L7/L15</f>
        <v>0.43720033112872131</v>
      </c>
      <c r="O7" s="164">
        <f t="shared" ref="O7:O18" si="1">(L7-K7)/K7</f>
        <v>1.7566178718572953E-2</v>
      </c>
      <c r="P7" s="1"/>
      <c r="Q7" s="187">
        <f t="shared" ref="Q7:Q18" si="2">(K7/E7)*10</f>
        <v>2.7416519529715533</v>
      </c>
      <c r="R7" s="188">
        <f t="shared" ref="R7:R18" si="3">(L7/F7)*10</f>
        <v>2.820299007674036</v>
      </c>
      <c r="S7" s="55">
        <f>(R7-Q7)/Q7</f>
        <v>2.8686009767666051E-2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344756.56999999977</v>
      </c>
      <c r="F8" s="181">
        <v>357760.6300000003</v>
      </c>
      <c r="G8" s="245">
        <f>E8/E7</f>
        <v>0.74650752649298757</v>
      </c>
      <c r="H8" s="246">
        <f>F8/F7</f>
        <v>0.78313089207767861</v>
      </c>
      <c r="I8" s="206">
        <f t="shared" si="0"/>
        <v>3.771954222656447E-2</v>
      </c>
      <c r="K8" s="180">
        <v>113308.59800000009</v>
      </c>
      <c r="L8" s="181">
        <v>117718.50199999993</v>
      </c>
      <c r="M8" s="250">
        <f>K8/K7</f>
        <v>0.89489521161560093</v>
      </c>
      <c r="N8" s="246">
        <f>L8/L7</f>
        <v>0.91367424195972724</v>
      </c>
      <c r="O8" s="207">
        <f t="shared" si="1"/>
        <v>3.8919411923178555E-2</v>
      </c>
      <c r="Q8" s="189">
        <f t="shared" si="2"/>
        <v>3.2866262128086539</v>
      </c>
      <c r="R8" s="190">
        <f t="shared" si="3"/>
        <v>3.2904263948774863</v>
      </c>
      <c r="S8" s="182">
        <f t="shared" ref="S8:S18" si="4">(R8-Q8)/Q8</f>
        <v>1.156256240524826E-3</v>
      </c>
    </row>
    <row r="9" spans="1:19" ht="24" customHeight="1" x14ac:dyDescent="0.25">
      <c r="A9" s="8"/>
      <c r="B9" t="s">
        <v>37</v>
      </c>
      <c r="E9" s="19">
        <v>63823.929999999993</v>
      </c>
      <c r="F9" s="140">
        <v>54435.420000000013</v>
      </c>
      <c r="G9" s="247">
        <f>E9/E7</f>
        <v>0.13819908962245916</v>
      </c>
      <c r="H9" s="215">
        <f>F9/F7</f>
        <v>0.11915804996548413</v>
      </c>
      <c r="I9" s="182">
        <f t="shared" ref="I9:I10" si="5">(F9-E9)/E9</f>
        <v>-0.1471001550672292</v>
      </c>
      <c r="K9" s="19">
        <v>9221.3040000000074</v>
      </c>
      <c r="L9" s="140">
        <v>7826.5650000000005</v>
      </c>
      <c r="M9" s="247">
        <f>K9/K7</f>
        <v>7.2828549113737928E-2</v>
      </c>
      <c r="N9" s="215">
        <f>L9/L7</f>
        <v>6.0746023114731255E-2</v>
      </c>
      <c r="O9" s="182">
        <f t="shared" si="1"/>
        <v>-0.15125181861480824</v>
      </c>
      <c r="Q9" s="189">
        <f t="shared" si="2"/>
        <v>1.4448035399888426</v>
      </c>
      <c r="R9" s="190">
        <f t="shared" si="3"/>
        <v>1.4377706647620241</v>
      </c>
      <c r="S9" s="182">
        <f t="shared" si="4"/>
        <v>-4.8677034850515477E-3</v>
      </c>
    </row>
    <row r="10" spans="1:19" ht="24" customHeight="1" thickBot="1" x14ac:dyDescent="0.3">
      <c r="A10" s="8"/>
      <c r="B10" t="s">
        <v>36</v>
      </c>
      <c r="E10" s="19">
        <v>53245.48</v>
      </c>
      <c r="F10" s="140">
        <v>44637.709999999992</v>
      </c>
      <c r="G10" s="247">
        <f>E10/E7</f>
        <v>0.11529338388455329</v>
      </c>
      <c r="H10" s="215">
        <f>F10/F7</f>
        <v>9.7711057956837447E-2</v>
      </c>
      <c r="I10" s="186">
        <f t="shared" si="5"/>
        <v>-0.16166198520512937</v>
      </c>
      <c r="K10" s="19">
        <v>4086.708000000001</v>
      </c>
      <c r="L10" s="140">
        <v>3295.7130000000006</v>
      </c>
      <c r="M10" s="247">
        <f>K10/K7</f>
        <v>3.2276239270661235E-2</v>
      </c>
      <c r="N10" s="215">
        <f>L10/L7</f>
        <v>2.5579734925541449E-2</v>
      </c>
      <c r="O10" s="209">
        <f t="shared" si="1"/>
        <v>-0.19355309946294186</v>
      </c>
      <c r="Q10" s="189">
        <f t="shared" si="2"/>
        <v>0.76752205069801238</v>
      </c>
      <c r="R10" s="190">
        <f t="shared" si="3"/>
        <v>0.73832483790051084</v>
      </c>
      <c r="S10" s="182">
        <f t="shared" si="4"/>
        <v>-3.8040878136267921E-2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539036.31000000017</v>
      </c>
      <c r="F11" s="145">
        <v>593908.10000000044</v>
      </c>
      <c r="G11" s="243">
        <f>E11/E15</f>
        <v>0.53857190483218242</v>
      </c>
      <c r="H11" s="244">
        <f>F11/F15</f>
        <v>0.56522740989875475</v>
      </c>
      <c r="I11" s="164">
        <f t="shared" si="0"/>
        <v>0.10179609236342585</v>
      </c>
      <c r="J11" s="1"/>
      <c r="K11" s="17">
        <v>154148.32499999998</v>
      </c>
      <c r="L11" s="145">
        <v>165854.2849999998</v>
      </c>
      <c r="M11" s="243">
        <f>K11/K15</f>
        <v>0.54902983166327357</v>
      </c>
      <c r="N11" s="244">
        <f>L11/L15</f>
        <v>0.56279966887127864</v>
      </c>
      <c r="O11" s="164">
        <f t="shared" si="1"/>
        <v>7.593958610967598E-2</v>
      </c>
      <c r="Q11" s="191">
        <f t="shared" si="2"/>
        <v>2.8597020671946929</v>
      </c>
      <c r="R11" s="192">
        <f t="shared" si="3"/>
        <v>2.7925917326266414</v>
      </c>
      <c r="S11" s="57">
        <f t="shared" si="4"/>
        <v>-2.3467596620610657E-2</v>
      </c>
    </row>
    <row r="12" spans="1:19" s="3" customFormat="1" ht="24" customHeight="1" x14ac:dyDescent="0.25">
      <c r="A12" s="46"/>
      <c r="B12" s="3" t="s">
        <v>33</v>
      </c>
      <c r="E12" s="31">
        <v>407535.4600000002</v>
      </c>
      <c r="F12" s="141">
        <v>457902.57000000047</v>
      </c>
      <c r="G12" s="247">
        <f>E12/E11</f>
        <v>0.75604454178606273</v>
      </c>
      <c r="H12" s="215">
        <f>F12/F11</f>
        <v>0.77099903166836781</v>
      </c>
      <c r="I12" s="206">
        <f t="shared" ref="I12:I18" si="6">(F12-E12)/E12</f>
        <v>0.12358951537615954</v>
      </c>
      <c r="K12" s="31">
        <v>139473.14899999998</v>
      </c>
      <c r="L12" s="141">
        <v>151978.79699999982</v>
      </c>
      <c r="M12" s="247">
        <f>K12/K11</f>
        <v>0.90479834276499593</v>
      </c>
      <c r="N12" s="215">
        <f>L12/L11</f>
        <v>0.91633928541550791</v>
      </c>
      <c r="O12" s="206">
        <f t="shared" si="1"/>
        <v>8.966348067469132E-2</v>
      </c>
      <c r="Q12" s="189">
        <f t="shared" si="2"/>
        <v>3.4223561552165278</v>
      </c>
      <c r="R12" s="190">
        <f t="shared" si="3"/>
        <v>3.3190203977234645</v>
      </c>
      <c r="S12" s="182">
        <f t="shared" si="4"/>
        <v>-3.0194331859807685E-2</v>
      </c>
    </row>
    <row r="13" spans="1:19" ht="24" customHeight="1" x14ac:dyDescent="0.25">
      <c r="A13" s="8"/>
      <c r="B13" s="3" t="s">
        <v>37</v>
      </c>
      <c r="D13" s="3"/>
      <c r="E13" s="19">
        <v>45709.029999999984</v>
      </c>
      <c r="F13" s="140">
        <v>45656.149999999994</v>
      </c>
      <c r="G13" s="247">
        <f>E13/E11</f>
        <v>8.4797682738663685E-2</v>
      </c>
      <c r="H13" s="215">
        <f>F13/F11</f>
        <v>7.6874098871525673E-2</v>
      </c>
      <c r="I13" s="182">
        <f t="shared" ref="I13:I14" si="7">(F13-E13)/E13</f>
        <v>-1.1568830053928102E-3</v>
      </c>
      <c r="K13" s="19">
        <v>5584.6679999999997</v>
      </c>
      <c r="L13" s="140">
        <v>5658.4980000000014</v>
      </c>
      <c r="M13" s="247">
        <f>K13/K11</f>
        <v>3.6229183807219442E-2</v>
      </c>
      <c r="N13" s="215">
        <f>L13/L11</f>
        <v>3.4117285543753109E-2</v>
      </c>
      <c r="O13" s="182">
        <f t="shared" si="1"/>
        <v>1.3220123380656066E-2</v>
      </c>
      <c r="Q13" s="189">
        <f t="shared" si="2"/>
        <v>1.2217865922772813</v>
      </c>
      <c r="R13" s="190">
        <f t="shared" si="3"/>
        <v>1.239372570836569</v>
      </c>
      <c r="S13" s="182">
        <f t="shared" si="4"/>
        <v>1.4393658164564874E-2</v>
      </c>
    </row>
    <row r="14" spans="1:19" ht="24" customHeight="1" thickBot="1" x14ac:dyDescent="0.3">
      <c r="A14" s="8"/>
      <c r="B14" t="s">
        <v>36</v>
      </c>
      <c r="E14" s="19">
        <v>85791.819999999978</v>
      </c>
      <c r="F14" s="140">
        <v>90349.37999999999</v>
      </c>
      <c r="G14" s="247">
        <f>E14/E11</f>
        <v>0.15915777547527354</v>
      </c>
      <c r="H14" s="215">
        <f>F14/F11</f>
        <v>0.15212686946010659</v>
      </c>
      <c r="I14" s="186">
        <f t="shared" si="7"/>
        <v>5.3123479604465944E-2</v>
      </c>
      <c r="K14" s="19">
        <v>9090.5080000000016</v>
      </c>
      <c r="L14" s="140">
        <v>8216.99</v>
      </c>
      <c r="M14" s="247">
        <f>K14/K11</f>
        <v>5.897247342778459E-2</v>
      </c>
      <c r="N14" s="215">
        <f>L14/L11</f>
        <v>4.9543429040739044E-2</v>
      </c>
      <c r="O14" s="209">
        <f t="shared" si="1"/>
        <v>-9.609121954460649E-2</v>
      </c>
      <c r="Q14" s="189">
        <f t="shared" si="2"/>
        <v>1.0596007871146693</v>
      </c>
      <c r="R14" s="190">
        <f t="shared" si="3"/>
        <v>0.90946833282087836</v>
      </c>
      <c r="S14" s="182">
        <f t="shared" si="4"/>
        <v>-0.14168775270789197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1000862.2899999999</v>
      </c>
      <c r="F15" s="145">
        <v>1050741.8600000008</v>
      </c>
      <c r="G15" s="243">
        <f>G7+G11</f>
        <v>1</v>
      </c>
      <c r="H15" s="244">
        <f>H7+H11</f>
        <v>0.99999999999999989</v>
      </c>
      <c r="I15" s="164">
        <f t="shared" si="6"/>
        <v>4.9836596401290019E-2</v>
      </c>
      <c r="J15" s="1"/>
      <c r="K15" s="17">
        <v>280764.93500000006</v>
      </c>
      <c r="L15" s="145">
        <v>294695.06499999977</v>
      </c>
      <c r="M15" s="243">
        <f>M7+M11</f>
        <v>1</v>
      </c>
      <c r="N15" s="244">
        <f>N7+N11</f>
        <v>1</v>
      </c>
      <c r="O15" s="164">
        <f t="shared" si="1"/>
        <v>4.9614920752122094E-2</v>
      </c>
      <c r="Q15" s="191">
        <f t="shared" si="2"/>
        <v>2.805230427854366</v>
      </c>
      <c r="R15" s="192">
        <f t="shared" si="3"/>
        <v>2.8046380963636448</v>
      </c>
      <c r="S15" s="57">
        <f t="shared" si="4"/>
        <v>-2.1115252595284978E-4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752292.03</v>
      </c>
      <c r="F16" s="181">
        <f t="shared" ref="F16:F17" si="8">F8+F12</f>
        <v>815663.20000000077</v>
      </c>
      <c r="G16" s="245">
        <f>E16/E15</f>
        <v>0.75164389498579276</v>
      </c>
      <c r="H16" s="246">
        <f>F16/F15</f>
        <v>0.77627363204127053</v>
      </c>
      <c r="I16" s="207">
        <f t="shared" si="6"/>
        <v>8.4237460285204319E-2</v>
      </c>
      <c r="J16" s="3"/>
      <c r="K16" s="180">
        <f t="shared" ref="K16:L18" si="9">K8+K12</f>
        <v>252781.74700000006</v>
      </c>
      <c r="L16" s="181">
        <f t="shared" si="9"/>
        <v>269697.29899999977</v>
      </c>
      <c r="M16" s="250">
        <f>K16/K15</f>
        <v>0.90033232604349256</v>
      </c>
      <c r="N16" s="246">
        <f>L16/L15</f>
        <v>0.91517412753416816</v>
      </c>
      <c r="O16" s="207">
        <f t="shared" si="1"/>
        <v>6.6917616484388417E-2</v>
      </c>
      <c r="P16" s="3"/>
      <c r="Q16" s="189">
        <f t="shared" si="2"/>
        <v>3.3601545266935773</v>
      </c>
      <c r="R16" s="190">
        <f t="shared" si="3"/>
        <v>3.3064786912048931</v>
      </c>
      <c r="S16" s="182">
        <f t="shared" si="4"/>
        <v>-1.597421638269168E-2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109532.95999999998</v>
      </c>
      <c r="F17" s="140">
        <f t="shared" si="8"/>
        <v>100091.57</v>
      </c>
      <c r="G17" s="248">
        <f>E17/E15</f>
        <v>0.10943859219633501</v>
      </c>
      <c r="H17" s="215">
        <f>F17/F15</f>
        <v>9.525800180836036E-2</v>
      </c>
      <c r="I17" s="182">
        <f t="shared" si="6"/>
        <v>-8.6196794097411156E-2</v>
      </c>
      <c r="K17" s="19">
        <f t="shared" si="9"/>
        <v>14805.972000000007</v>
      </c>
      <c r="L17" s="140">
        <f t="shared" si="9"/>
        <v>13485.063000000002</v>
      </c>
      <c r="M17" s="247">
        <f>K17/K15</f>
        <v>5.273440574051743E-2</v>
      </c>
      <c r="N17" s="215">
        <f>L17/L15</f>
        <v>4.5759378427324575E-2</v>
      </c>
      <c r="O17" s="182">
        <f t="shared" si="1"/>
        <v>-8.921460880785162E-2</v>
      </c>
      <c r="Q17" s="189">
        <f t="shared" si="2"/>
        <v>1.3517366827300212</v>
      </c>
      <c r="R17" s="190">
        <f t="shared" si="3"/>
        <v>1.3472726024779111</v>
      </c>
      <c r="S17" s="182">
        <f t="shared" si="4"/>
        <v>-3.3024777008302075E-3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139037.29999999999</v>
      </c>
      <c r="F18" s="142">
        <f>F10+F14</f>
        <v>134987.08999999997</v>
      </c>
      <c r="G18" s="249">
        <f>E18/E15</f>
        <v>0.13891751281787226</v>
      </c>
      <c r="H18" s="221">
        <f>F18/F15</f>
        <v>0.12846836615036911</v>
      </c>
      <c r="I18" s="208">
        <f t="shared" si="6"/>
        <v>-2.9130384436406788E-2</v>
      </c>
      <c r="K18" s="21">
        <f t="shared" si="9"/>
        <v>13177.216000000002</v>
      </c>
      <c r="L18" s="142">
        <f t="shared" si="9"/>
        <v>11512.703000000001</v>
      </c>
      <c r="M18" s="249">
        <f>K18/K15</f>
        <v>4.6933268215990004E-2</v>
      </c>
      <c r="N18" s="221">
        <f>L18/L15</f>
        <v>3.906649403850726E-2</v>
      </c>
      <c r="O18" s="208">
        <f t="shared" si="1"/>
        <v>-0.12631750135992312</v>
      </c>
      <c r="Q18" s="193">
        <f t="shared" si="2"/>
        <v>0.94774682764984675</v>
      </c>
      <c r="R18" s="194">
        <f t="shared" si="3"/>
        <v>0.85287437487540507</v>
      </c>
      <c r="S18" s="186">
        <f t="shared" si="4"/>
        <v>-0.10010316047134596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164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13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76</v>
      </c>
      <c r="F5" s="348"/>
      <c r="G5" s="352" t="str">
        <f>E5</f>
        <v>abril</v>
      </c>
      <c r="H5" s="352"/>
      <c r="I5" s="131" t="s">
        <v>149</v>
      </c>
      <c r="K5" s="347" t="str">
        <f>E5</f>
        <v>abril</v>
      </c>
      <c r="L5" s="352"/>
      <c r="M5" s="353" t="str">
        <f>E5</f>
        <v>abril</v>
      </c>
      <c r="N5" s="354"/>
      <c r="O5" s="131" t="str">
        <f>I5</f>
        <v>2024 /2023</v>
      </c>
      <c r="Q5" s="347" t="str">
        <f>E5</f>
        <v>abril</v>
      </c>
      <c r="R5" s="348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116649.17000000007</v>
      </c>
      <c r="F7" s="145">
        <v>125685.2600000001</v>
      </c>
      <c r="G7" s="243">
        <f>E7/E15</f>
        <v>0.48213277216784983</v>
      </c>
      <c r="H7" s="244">
        <f>F7/F15</f>
        <v>0.42041468051510739</v>
      </c>
      <c r="I7" s="164">
        <f t="shared" ref="I7:I18" si="0">(F7-E7)/E7</f>
        <v>7.746381735935215E-2</v>
      </c>
      <c r="J7" s="1"/>
      <c r="K7" s="17">
        <v>31275.879999999986</v>
      </c>
      <c r="L7" s="145">
        <v>33676.625000000007</v>
      </c>
      <c r="M7" s="243">
        <f>K7/K15</f>
        <v>0.45452596078235102</v>
      </c>
      <c r="N7" s="244">
        <f>L7/L15</f>
        <v>0.41651630133363649</v>
      </c>
      <c r="O7" s="164">
        <f t="shared" ref="O7:O18" si="1">(L7-K7)/K7</f>
        <v>7.6760270214619758E-2</v>
      </c>
      <c r="P7" s="1"/>
      <c r="Q7" s="187">
        <f t="shared" ref="Q7:R18" si="2">(K7/E7)*10</f>
        <v>2.6811918164526989</v>
      </c>
      <c r="R7" s="188">
        <f t="shared" si="2"/>
        <v>2.6794410895915703</v>
      </c>
      <c r="S7" s="55">
        <f>(R7-Q7)/Q7</f>
        <v>-6.5296591254138776E-4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85820.300000000076</v>
      </c>
      <c r="F8" s="181">
        <v>94056.580000000089</v>
      </c>
      <c r="G8" s="245">
        <f>E8/E7</f>
        <v>0.7357129073443045</v>
      </c>
      <c r="H8" s="246">
        <f>F8/F7</f>
        <v>0.7483501247481209</v>
      </c>
      <c r="I8" s="206">
        <f t="shared" si="0"/>
        <v>9.5971232913424978E-2</v>
      </c>
      <c r="K8" s="180">
        <v>27783.830999999984</v>
      </c>
      <c r="L8" s="181">
        <v>30653.92200000001</v>
      </c>
      <c r="M8" s="250">
        <f>K8/K7</f>
        <v>0.88834689863242844</v>
      </c>
      <c r="N8" s="246">
        <f>L8/L7</f>
        <v>0.91024329189757003</v>
      </c>
      <c r="O8" s="207">
        <f t="shared" si="1"/>
        <v>0.10330076511047118</v>
      </c>
      <c r="Q8" s="189">
        <f t="shared" si="2"/>
        <v>3.2374427728637585</v>
      </c>
      <c r="R8" s="190">
        <f t="shared" si="2"/>
        <v>3.2590938347960323</v>
      </c>
      <c r="S8" s="182">
        <f t="shared" ref="S8:S18" si="3">(R8-Q8)/Q8</f>
        <v>6.6877049113433038E-3</v>
      </c>
    </row>
    <row r="9" spans="1:19" ht="24" customHeight="1" x14ac:dyDescent="0.25">
      <c r="A9" s="8"/>
      <c r="B9" t="s">
        <v>37</v>
      </c>
      <c r="E9" s="19">
        <v>16518.750000000004</v>
      </c>
      <c r="F9" s="140">
        <v>14401.250000000002</v>
      </c>
      <c r="G9" s="247">
        <f>E9/E7</f>
        <v>0.14161052324675771</v>
      </c>
      <c r="H9" s="215">
        <f>F9/F7</f>
        <v>0.11458185311467702</v>
      </c>
      <c r="I9" s="182">
        <f t="shared" si="0"/>
        <v>-0.12818766553159297</v>
      </c>
      <c r="K9" s="19">
        <v>2469.1130000000007</v>
      </c>
      <c r="L9" s="140">
        <v>2069.9139999999993</v>
      </c>
      <c r="M9" s="247">
        <f>K9/K7</f>
        <v>7.894623588528929E-2</v>
      </c>
      <c r="N9" s="215">
        <f>L9/L7</f>
        <v>6.1464413372777076E-2</v>
      </c>
      <c r="O9" s="182">
        <f t="shared" si="1"/>
        <v>-0.16167708808790904</v>
      </c>
      <c r="Q9" s="189">
        <f t="shared" si="2"/>
        <v>1.4947335603480894</v>
      </c>
      <c r="R9" s="190">
        <f t="shared" si="2"/>
        <v>1.4373155108063529</v>
      </c>
      <c r="S9" s="182">
        <f t="shared" si="3"/>
        <v>-3.8413568186938349E-2</v>
      </c>
    </row>
    <row r="10" spans="1:19" ht="24" customHeight="1" thickBot="1" x14ac:dyDescent="0.3">
      <c r="A10" s="8"/>
      <c r="B10" t="s">
        <v>36</v>
      </c>
      <c r="E10" s="19">
        <v>14310.119999999997</v>
      </c>
      <c r="F10" s="140">
        <v>17227.43</v>
      </c>
      <c r="G10" s="247">
        <f>E10/E7</f>
        <v>0.12267656940893783</v>
      </c>
      <c r="H10" s="215">
        <f>F10/F7</f>
        <v>0.13706802213720198</v>
      </c>
      <c r="I10" s="186">
        <f t="shared" si="0"/>
        <v>0.20386341973372715</v>
      </c>
      <c r="K10" s="19">
        <v>1022.9359999999998</v>
      </c>
      <c r="L10" s="140">
        <v>952.78899999999987</v>
      </c>
      <c r="M10" s="247">
        <f>K10/K7</f>
        <v>3.2706865482282202E-2</v>
      </c>
      <c r="N10" s="215">
        <f>L10/L7</f>
        <v>2.8292294729652976E-2</v>
      </c>
      <c r="O10" s="209">
        <f t="shared" si="1"/>
        <v>-6.8574182549054827E-2</v>
      </c>
      <c r="Q10" s="189">
        <f t="shared" si="2"/>
        <v>0.71483397763261247</v>
      </c>
      <c r="R10" s="190">
        <f t="shared" si="2"/>
        <v>0.55306508283591915</v>
      </c>
      <c r="S10" s="182">
        <f t="shared" si="3"/>
        <v>-0.22630274981113743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125294.90999999999</v>
      </c>
      <c r="F11" s="145">
        <v>173270.18999999977</v>
      </c>
      <c r="G11" s="243">
        <f>E11/E15</f>
        <v>0.51786722783215011</v>
      </c>
      <c r="H11" s="244">
        <f>F11/F15</f>
        <v>0.57958531948489267</v>
      </c>
      <c r="I11" s="164">
        <f t="shared" si="0"/>
        <v>0.38289887434373659</v>
      </c>
      <c r="J11" s="1"/>
      <c r="K11" s="17">
        <v>37534.006999999969</v>
      </c>
      <c r="L11" s="145">
        <v>47176.452999999972</v>
      </c>
      <c r="M11" s="243">
        <f>K11/K15</f>
        <v>0.54547403921764892</v>
      </c>
      <c r="N11" s="244">
        <f>L11/L15</f>
        <v>0.58348369866636351</v>
      </c>
      <c r="O11" s="164">
        <f t="shared" si="1"/>
        <v>0.25689892368805739</v>
      </c>
      <c r="Q11" s="191">
        <f t="shared" si="2"/>
        <v>2.9956529758471411</v>
      </c>
      <c r="R11" s="192">
        <f t="shared" si="2"/>
        <v>2.7227102942520021</v>
      </c>
      <c r="S11" s="57">
        <f t="shared" si="3"/>
        <v>-9.1112917215637607E-2</v>
      </c>
    </row>
    <row r="12" spans="1:19" s="3" customFormat="1" ht="24" customHeight="1" x14ac:dyDescent="0.25">
      <c r="A12" s="46"/>
      <c r="B12" s="3" t="s">
        <v>33</v>
      </c>
      <c r="E12" s="31">
        <v>100803.27999999998</v>
      </c>
      <c r="F12" s="141">
        <v>130733.40999999976</v>
      </c>
      <c r="G12" s="247">
        <f>E12/E11</f>
        <v>0.80452813286669023</v>
      </c>
      <c r="H12" s="215">
        <f>F12/F11</f>
        <v>0.75450606939370202</v>
      </c>
      <c r="I12" s="206">
        <f t="shared" si="0"/>
        <v>0.29691623129723332</v>
      </c>
      <c r="K12" s="31">
        <v>34796.783999999971</v>
      </c>
      <c r="L12" s="141">
        <v>42864.36899999997</v>
      </c>
      <c r="M12" s="247">
        <f>K12/K11</f>
        <v>0.92707352028788181</v>
      </c>
      <c r="N12" s="215">
        <f>L12/L11</f>
        <v>0.9085966891152244</v>
      </c>
      <c r="O12" s="206">
        <f t="shared" si="1"/>
        <v>0.23184858117922638</v>
      </c>
      <c r="Q12" s="189">
        <f t="shared" si="2"/>
        <v>3.4519495794184452</v>
      </c>
      <c r="R12" s="190">
        <f t="shared" si="2"/>
        <v>3.2787616417257111</v>
      </c>
      <c r="S12" s="182">
        <f t="shared" si="3"/>
        <v>-5.0171050795565594E-2</v>
      </c>
    </row>
    <row r="13" spans="1:19" ht="24" customHeight="1" x14ac:dyDescent="0.25">
      <c r="A13" s="8"/>
      <c r="B13" s="3" t="s">
        <v>37</v>
      </c>
      <c r="D13" s="3"/>
      <c r="E13" s="19">
        <v>11232.16</v>
      </c>
      <c r="F13" s="140">
        <v>13447.420000000004</v>
      </c>
      <c r="G13" s="247">
        <f>E13/E11</f>
        <v>8.9645780502974948E-2</v>
      </c>
      <c r="H13" s="215">
        <f>F13/F11</f>
        <v>7.76095414912399E-2</v>
      </c>
      <c r="I13" s="182">
        <f t="shared" si="0"/>
        <v>0.19722475463312522</v>
      </c>
      <c r="K13" s="19">
        <v>1401.5290000000005</v>
      </c>
      <c r="L13" s="140">
        <v>1661.4450000000002</v>
      </c>
      <c r="M13" s="247">
        <f>K13/K11</f>
        <v>3.7340244541436828E-2</v>
      </c>
      <c r="N13" s="215">
        <f>L13/L11</f>
        <v>3.5217675224544776E-2</v>
      </c>
      <c r="O13" s="182">
        <f t="shared" si="1"/>
        <v>0.18545174591464011</v>
      </c>
      <c r="Q13" s="189">
        <f t="shared" si="2"/>
        <v>1.2477822609364544</v>
      </c>
      <c r="R13" s="190">
        <f t="shared" si="2"/>
        <v>1.2355120907951114</v>
      </c>
      <c r="S13" s="182">
        <f t="shared" si="3"/>
        <v>-9.8335827695885947E-3</v>
      </c>
    </row>
    <row r="14" spans="1:19" ht="24" customHeight="1" thickBot="1" x14ac:dyDescent="0.3">
      <c r="A14" s="8"/>
      <c r="B14" t="s">
        <v>36</v>
      </c>
      <c r="E14" s="19">
        <v>13259.47</v>
      </c>
      <c r="F14" s="140">
        <v>29089.360000000001</v>
      </c>
      <c r="G14" s="247">
        <f>E14/E11</f>
        <v>0.10582608663033478</v>
      </c>
      <c r="H14" s="215">
        <f>F14/F11</f>
        <v>0.16788438911505804</v>
      </c>
      <c r="I14" s="186">
        <f t="shared" si="0"/>
        <v>1.1938554105103749</v>
      </c>
      <c r="K14" s="19">
        <v>1335.6939999999995</v>
      </c>
      <c r="L14" s="140">
        <v>2650.6390000000001</v>
      </c>
      <c r="M14" s="247">
        <f>K14/K11</f>
        <v>3.5586235170681366E-2</v>
      </c>
      <c r="N14" s="215">
        <f>L14/L11</f>
        <v>5.6185635660230784E-2</v>
      </c>
      <c r="O14" s="209">
        <f t="shared" si="1"/>
        <v>0.98446575338363507</v>
      </c>
      <c r="Q14" s="189">
        <f t="shared" si="2"/>
        <v>1.0073509725501846</v>
      </c>
      <c r="R14" s="190">
        <f t="shared" si="2"/>
        <v>0.91120567795235097</v>
      </c>
      <c r="S14" s="182">
        <f t="shared" si="3"/>
        <v>-9.5443690647793372E-2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241944.08000000007</v>
      </c>
      <c r="F15" s="145">
        <v>298955.44999999984</v>
      </c>
      <c r="G15" s="243">
        <f>G7+G11</f>
        <v>1</v>
      </c>
      <c r="H15" s="244">
        <f>H7+H11</f>
        <v>1</v>
      </c>
      <c r="I15" s="164">
        <f t="shared" si="0"/>
        <v>0.23563862360260993</v>
      </c>
      <c r="J15" s="1"/>
      <c r="K15" s="17">
        <v>68809.886999999959</v>
      </c>
      <c r="L15" s="145">
        <v>80853.07799999998</v>
      </c>
      <c r="M15" s="243">
        <f>M7+M11</f>
        <v>1</v>
      </c>
      <c r="N15" s="244">
        <f>N7+N11</f>
        <v>1</v>
      </c>
      <c r="O15" s="164">
        <f t="shared" si="1"/>
        <v>0.17502122914400409</v>
      </c>
      <c r="Q15" s="191">
        <f t="shared" si="2"/>
        <v>2.8440409453291826</v>
      </c>
      <c r="R15" s="192">
        <f t="shared" si="2"/>
        <v>2.7045192853985442</v>
      </c>
      <c r="S15" s="57">
        <f t="shared" si="3"/>
        <v>-4.9057542634812337E-2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186623.58000000007</v>
      </c>
      <c r="F16" s="181">
        <f t="shared" ref="F16:F17" si="4">F8+F12</f>
        <v>224789.98999999985</v>
      </c>
      <c r="G16" s="245">
        <f>E16/E15</f>
        <v>0.7713500574182266</v>
      </c>
      <c r="H16" s="246">
        <f>F16/F15</f>
        <v>0.75191801989226148</v>
      </c>
      <c r="I16" s="207">
        <f t="shared" si="0"/>
        <v>0.20451011603142408</v>
      </c>
      <c r="J16" s="3"/>
      <c r="K16" s="180">
        <f t="shared" ref="K16:L18" si="5">K8+K12</f>
        <v>62580.614999999954</v>
      </c>
      <c r="L16" s="181">
        <f t="shared" si="5"/>
        <v>73518.290999999983</v>
      </c>
      <c r="M16" s="250">
        <f>K16/K15</f>
        <v>0.90947126537208223</v>
      </c>
      <c r="N16" s="246">
        <f>L16/L15</f>
        <v>0.90928252601589266</v>
      </c>
      <c r="O16" s="207">
        <f t="shared" si="1"/>
        <v>0.17477738114270747</v>
      </c>
      <c r="P16" s="3"/>
      <c r="Q16" s="189">
        <f t="shared" si="2"/>
        <v>3.3533069615318665</v>
      </c>
      <c r="R16" s="190">
        <f t="shared" si="2"/>
        <v>3.2705322421162988</v>
      </c>
      <c r="S16" s="182">
        <f t="shared" si="3"/>
        <v>-2.4684504092567273E-2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27750.910000000003</v>
      </c>
      <c r="F17" s="140">
        <f t="shared" si="4"/>
        <v>27848.670000000006</v>
      </c>
      <c r="G17" s="248">
        <f>E17/E15</f>
        <v>0.1146996859770241</v>
      </c>
      <c r="H17" s="215">
        <f>F17/F15</f>
        <v>9.3153244070312224E-2</v>
      </c>
      <c r="I17" s="182">
        <f t="shared" si="0"/>
        <v>3.5227673615028129E-3</v>
      </c>
      <c r="K17" s="19">
        <f t="shared" si="5"/>
        <v>3870.6420000000012</v>
      </c>
      <c r="L17" s="140">
        <f t="shared" si="5"/>
        <v>3731.3589999999995</v>
      </c>
      <c r="M17" s="247">
        <f>K17/K15</f>
        <v>5.625124773130355E-2</v>
      </c>
      <c r="N17" s="215">
        <f>L17/L15</f>
        <v>4.6149869520118958E-2</v>
      </c>
      <c r="O17" s="182">
        <f t="shared" si="1"/>
        <v>-3.598446975979739E-2</v>
      </c>
      <c r="Q17" s="189">
        <f t="shared" si="2"/>
        <v>1.3947802072076199</v>
      </c>
      <c r="R17" s="190">
        <f t="shared" si="2"/>
        <v>1.3398697316604344</v>
      </c>
      <c r="S17" s="182">
        <f t="shared" si="3"/>
        <v>-3.9368550875207346E-2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27569.589999999997</v>
      </c>
      <c r="F18" s="142">
        <f>F10+F14</f>
        <v>46316.79</v>
      </c>
      <c r="G18" s="249">
        <f>E18/E15</f>
        <v>0.11395025660474928</v>
      </c>
      <c r="H18" s="221">
        <f>F18/F15</f>
        <v>0.15492873603742641</v>
      </c>
      <c r="I18" s="208">
        <f t="shared" si="0"/>
        <v>0.67999560385192548</v>
      </c>
      <c r="K18" s="21">
        <f t="shared" si="5"/>
        <v>2358.6299999999992</v>
      </c>
      <c r="L18" s="142">
        <f t="shared" si="5"/>
        <v>3603.4279999999999</v>
      </c>
      <c r="M18" s="249">
        <f>K18/K15</f>
        <v>3.4277486896614154E-2</v>
      </c>
      <c r="N18" s="221">
        <f>L18/L15</f>
        <v>4.4567604463988379E-2</v>
      </c>
      <c r="O18" s="208">
        <f t="shared" si="1"/>
        <v>0.52776315064253443</v>
      </c>
      <c r="Q18" s="193">
        <f t="shared" si="2"/>
        <v>0.85551870738737845</v>
      </c>
      <c r="R18" s="194">
        <f t="shared" si="2"/>
        <v>0.77799605715335618</v>
      </c>
      <c r="S18" s="186">
        <f t="shared" si="3"/>
        <v>-9.0614792598474478E-2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16</vt:lpstr>
      <vt:lpstr>14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2024-06-18T18:01:55Z</dcterms:modified>
</cp:coreProperties>
</file>